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Tabelle1" sheetId="1" r:id="rId1"/>
    <sheet name="Tabelle2" sheetId="2" r:id="rId2"/>
    <sheet name="Tabelle3" sheetId="3" r:id="rId3"/>
  </sheets>
  <definedNames>
    <definedName name="a_0">'Tabelle1'!$I$2</definedName>
    <definedName name="a_T">'Tabelle1'!$H$21</definedName>
    <definedName name="H_max">'Tabelle1'!$L$6</definedName>
    <definedName name="H_T">'Tabelle1'!$I$4</definedName>
    <definedName name="k_b">'Tabelle1'!$I$3</definedName>
    <definedName name="L">'Tabelle1'!$E$4</definedName>
    <definedName name="M_D">'Tabelle1'!$B$5</definedName>
    <definedName name="n">'Tabelle1'!$B$3</definedName>
    <definedName name="rho_0">'Tabelle1'!$E$6</definedName>
    <definedName name="rho_T">'Tabelle1'!$I$6</definedName>
    <definedName name="T_T">'Tabelle1'!$I$5</definedName>
    <definedName name="T0">'Tabelle1'!$E$5</definedName>
    <definedName name="V_E">'Tabelle1'!$B$6</definedName>
    <definedName name="V_S0">'Tabelle1'!$B$4</definedName>
  </definedNames>
  <calcPr fullCalcOnLoad="1"/>
</workbook>
</file>

<file path=xl/sharedStrings.xml><?xml version="1.0" encoding="utf-8"?>
<sst xmlns="http://schemas.openxmlformats.org/spreadsheetml/2006/main" count="68" uniqueCount="47">
  <si>
    <t>Flight Envelope</t>
  </si>
  <si>
    <t>V_S0</t>
  </si>
  <si>
    <t>m/s</t>
  </si>
  <si>
    <t>H</t>
  </si>
  <si>
    <t>sigma</t>
  </si>
  <si>
    <t>T</t>
  </si>
  <si>
    <t>L</t>
  </si>
  <si>
    <t>K/m</t>
  </si>
  <si>
    <t>T0</t>
  </si>
  <si>
    <t>K</t>
  </si>
  <si>
    <t>H_T</t>
  </si>
  <si>
    <t>m</t>
  </si>
  <si>
    <t>rho_0</t>
  </si>
  <si>
    <t>kg/m³</t>
  </si>
  <si>
    <t>rho_T</t>
  </si>
  <si>
    <t>T_T</t>
  </si>
  <si>
    <t>rho</t>
  </si>
  <si>
    <t>k_b</t>
  </si>
  <si>
    <t>1/m</t>
  </si>
  <si>
    <t>a_0</t>
  </si>
  <si>
    <t>a</t>
  </si>
  <si>
    <t xml:space="preserve">H </t>
  </si>
  <si>
    <t>km</t>
  </si>
  <si>
    <t xml:space="preserve"> - </t>
  </si>
  <si>
    <t>M_D</t>
  </si>
  <si>
    <t>V(M_D)</t>
  </si>
  <si>
    <t>V(V_E)</t>
  </si>
  <si>
    <t>V_E</t>
  </si>
  <si>
    <t>V(FL)</t>
  </si>
  <si>
    <t>n</t>
  </si>
  <si>
    <t>Delta_H</t>
  </si>
  <si>
    <t>H_cab</t>
  </si>
  <si>
    <t>H_max</t>
  </si>
  <si>
    <t>V_S1g</t>
  </si>
  <si>
    <t>V_Sng</t>
  </si>
  <si>
    <t>Input Values</t>
  </si>
  <si>
    <t>Load Factor</t>
  </si>
  <si>
    <t>Stall Speed at n=0</t>
  </si>
  <si>
    <t>Limiting Equivalent Airspeed (V_D = Dive Speed; or: V_MO = Maximum Operating Speed)</t>
  </si>
  <si>
    <t>Cabin Altitude</t>
  </si>
  <si>
    <t>Maximum Cabin Differential Altitude (equivalent to max. cabin differential pressure in ISA)</t>
  </si>
  <si>
    <t>Limiting Mach Number (M_D = Dive Mach Number; or: M_MO = Mach Number Maximum Operating)</t>
  </si>
  <si>
    <t>* Stall speeds V_S1g and V_Sng are calculated with constant maximum lift coefficient - independent of (buffet onset) Mach number</t>
  </si>
  <si>
    <t>Assumption</t>
  </si>
  <si>
    <t>Restriction</t>
  </si>
  <si>
    <t>* Limitation M_D can also be used for the limitation M_bo = buffet onset boundary - however without dependency on lift coefficient (as a function of density, load factor, aircraft weight)</t>
  </si>
  <si>
    <t>* Work around: Calculate M_bo = f(C_L) - from given chart for the aircraft - for the load factor in question, typical cruise altitude (density) and aircraft weight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</si>
</sst>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E+00"/>
    <numFmt numFmtId="168" formatCode="0.0000E+00"/>
    <numFmt numFmtId="169" formatCode="0.00000E+00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Flight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Tabelle1!$F$8</c:f>
              <c:strCache>
                <c:ptCount val="1"/>
                <c:pt idx="0">
                  <c:v>V_S1g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Tabelle1!$F$10:$F$30</c:f>
              <c:numCache/>
            </c:numRef>
          </c:yVal>
          <c:smooth val="1"/>
        </c:ser>
        <c:ser>
          <c:idx val="1"/>
          <c:order val="1"/>
          <c:tx>
            <c:strRef>
              <c:f>Tabelle1!$I$8</c:f>
              <c:strCache>
                <c:ptCount val="1"/>
                <c:pt idx="0">
                  <c:v>V(M_D)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Tabelle1!$I$10:$I$30</c:f>
              <c:numCache/>
            </c:numRef>
          </c:yVal>
          <c:smooth val="1"/>
        </c:ser>
        <c:ser>
          <c:idx val="2"/>
          <c:order val="2"/>
          <c:tx>
            <c:strRef>
              <c:f>Tabelle1!$J$8</c:f>
              <c:strCache>
                <c:ptCount val="1"/>
                <c:pt idx="0">
                  <c:v>V(V_E)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Tabelle1!$J$10:$J$30</c:f>
              <c:numCache/>
            </c:numRef>
          </c:yVal>
          <c:smooth val="1"/>
        </c:ser>
        <c:ser>
          <c:idx val="3"/>
          <c:order val="3"/>
          <c:tx>
            <c:strRef>
              <c:f>Tabelle1!$K$8</c:f>
              <c:strCache>
                <c:ptCount val="1"/>
                <c:pt idx="0">
                  <c:v>V(FL)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Tabelle1!$A$31:$A$32</c:f>
              <c:numCache/>
            </c:numRef>
          </c:xVal>
          <c:yVal>
            <c:numRef>
              <c:f>Tabelle1!$K$31:$K$32</c:f>
              <c:numCache/>
            </c:numRef>
          </c:yVal>
          <c:smooth val="1"/>
        </c:ser>
        <c:ser>
          <c:idx val="4"/>
          <c:order val="4"/>
          <c:tx>
            <c:strRef>
              <c:f>Tabelle1!$G$8</c:f>
              <c:strCache>
                <c:ptCount val="1"/>
                <c:pt idx="0">
                  <c:v>V_Sng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Tabelle1!$A$10:$A$30</c:f>
              <c:numCache/>
            </c:numRef>
          </c:xVal>
          <c:yVal>
            <c:numRef>
              <c:f>Tabelle1!$G$10:$G$30</c:f>
              <c:numCache/>
            </c:numRef>
          </c:yVal>
          <c:smooth val="1"/>
        </c:ser>
        <c:axId val="53201512"/>
        <c:axId val="9051561"/>
      </c:scatterChart>
      <c:valAx>
        <c:axId val="5320151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Höhe 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crossAx val="9051561"/>
        <c:crosses val="autoZero"/>
        <c:crossBetween val="midCat"/>
        <c:dispUnits/>
        <c:majorUnit val="5"/>
        <c:minorUnit val="1"/>
      </c:valAx>
      <c:valAx>
        <c:axId val="9051561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Wahre Geschwindigkeit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crossBetween val="midCat"/>
        <c:dispUnits/>
        <c:minorUnit val="50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7</xdr:row>
      <xdr:rowOff>9525</xdr:rowOff>
    </xdr:from>
    <xdr:to>
      <xdr:col>19</xdr:col>
      <xdr:colOff>28575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5629275" y="1276350"/>
        <a:ext cx="58674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9</xdr:row>
      <xdr:rowOff>66675</xdr:rowOff>
    </xdr:from>
    <xdr:to>
      <xdr:col>10</xdr:col>
      <xdr:colOff>438150</xdr:colOff>
      <xdr:row>29</xdr:row>
      <xdr:rowOff>57150</xdr:rowOff>
    </xdr:to>
    <xdr:sp>
      <xdr:nvSpPr>
        <xdr:cNvPr id="2" name="Line 3"/>
        <xdr:cNvSpPr>
          <a:spLocks/>
        </xdr:cNvSpPr>
      </xdr:nvSpPr>
      <xdr:spPr>
        <a:xfrm>
          <a:off x="5048250" y="1657350"/>
          <a:ext cx="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3" width="5.57421875" style="0" customWidth="1"/>
    <col min="4" max="4" width="5.7109375" style="0" bestFit="1" customWidth="1"/>
    <col min="5" max="5" width="7.00390625" style="0" customWidth="1"/>
    <col min="6" max="7" width="6.7109375" style="0" customWidth="1"/>
    <col min="8" max="8" width="5.57421875" style="0" customWidth="1"/>
    <col min="10" max="10" width="6.8515625" style="0" customWidth="1"/>
  </cols>
  <sheetData>
    <row r="1" ht="23.25">
      <c r="A1" s="1" t="s">
        <v>0</v>
      </c>
    </row>
    <row r="2" spans="8:10" ht="12.75">
      <c r="H2" t="s">
        <v>19</v>
      </c>
      <c r="I2">
        <v>340.29</v>
      </c>
      <c r="J2" t="s">
        <v>2</v>
      </c>
    </row>
    <row r="3" spans="1:10" ht="12.75">
      <c r="A3" t="s">
        <v>29</v>
      </c>
      <c r="B3" s="2">
        <v>1.5</v>
      </c>
      <c r="H3" t="s">
        <v>17</v>
      </c>
      <c r="I3" s="8">
        <v>0.000157688</v>
      </c>
      <c r="J3" t="s">
        <v>18</v>
      </c>
    </row>
    <row r="4" spans="1:13" ht="12.75">
      <c r="A4" t="s">
        <v>1</v>
      </c>
      <c r="B4" s="2">
        <v>75</v>
      </c>
      <c r="C4" t="s">
        <v>2</v>
      </c>
      <c r="D4" t="s">
        <v>6</v>
      </c>
      <c r="E4">
        <v>0.0065</v>
      </c>
      <c r="F4" t="s">
        <v>7</v>
      </c>
      <c r="H4" t="s">
        <v>10</v>
      </c>
      <c r="I4">
        <v>11000</v>
      </c>
      <c r="J4" t="s">
        <v>11</v>
      </c>
      <c r="K4" t="s">
        <v>31</v>
      </c>
      <c r="L4" s="2">
        <v>2400</v>
      </c>
      <c r="M4" t="s">
        <v>11</v>
      </c>
    </row>
    <row r="5" spans="1:13" ht="12.75">
      <c r="A5" t="s">
        <v>24</v>
      </c>
      <c r="B5" s="2">
        <v>0.89</v>
      </c>
      <c r="D5" t="s">
        <v>8</v>
      </c>
      <c r="E5">
        <v>288.15</v>
      </c>
      <c r="F5" t="s">
        <v>9</v>
      </c>
      <c r="H5" t="s">
        <v>15</v>
      </c>
      <c r="I5">
        <v>216.65</v>
      </c>
      <c r="J5" t="s">
        <v>9</v>
      </c>
      <c r="K5" t="s">
        <v>30</v>
      </c>
      <c r="L5" s="2">
        <v>13000</v>
      </c>
      <c r="M5" t="s">
        <v>11</v>
      </c>
    </row>
    <row r="6" spans="1:12" ht="12.75">
      <c r="A6" t="s">
        <v>27</v>
      </c>
      <c r="B6" s="2">
        <v>200</v>
      </c>
      <c r="C6" t="s">
        <v>2</v>
      </c>
      <c r="D6" t="s">
        <v>12</v>
      </c>
      <c r="E6">
        <v>1.225</v>
      </c>
      <c r="F6" t="s">
        <v>13</v>
      </c>
      <c r="H6" t="s">
        <v>14</v>
      </c>
      <c r="I6">
        <v>0.3639</v>
      </c>
      <c r="J6" t="s">
        <v>13</v>
      </c>
      <c r="K6" t="s">
        <v>32</v>
      </c>
      <c r="L6">
        <f>L4+L5</f>
        <v>15400</v>
      </c>
    </row>
    <row r="8" spans="1:11" ht="12.75">
      <c r="A8" s="13" t="s">
        <v>3</v>
      </c>
      <c r="B8" s="13" t="s">
        <v>21</v>
      </c>
      <c r="C8" s="13" t="s">
        <v>5</v>
      </c>
      <c r="D8" s="13" t="s">
        <v>16</v>
      </c>
      <c r="E8" s="13" t="s">
        <v>4</v>
      </c>
      <c r="F8" s="13" t="s">
        <v>33</v>
      </c>
      <c r="G8" s="13" t="s">
        <v>34</v>
      </c>
      <c r="H8" s="13" t="s">
        <v>20</v>
      </c>
      <c r="I8" s="13" t="s">
        <v>25</v>
      </c>
      <c r="J8" s="15" t="s">
        <v>26</v>
      </c>
      <c r="K8" s="15" t="s">
        <v>28</v>
      </c>
    </row>
    <row r="9" spans="1:11" ht="12.75">
      <c r="A9" s="14" t="s">
        <v>22</v>
      </c>
      <c r="B9" s="14" t="s">
        <v>11</v>
      </c>
      <c r="C9" s="14" t="s">
        <v>9</v>
      </c>
      <c r="D9" s="14" t="s">
        <v>13</v>
      </c>
      <c r="E9" s="14" t="s">
        <v>23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</row>
    <row r="10" spans="1:10" ht="12.75">
      <c r="A10">
        <f>B10/1000</f>
        <v>0</v>
      </c>
      <c r="B10">
        <v>0</v>
      </c>
      <c r="C10" s="5">
        <f aca="true" t="shared" si="0" ref="C10:C21">T0-L*B10</f>
        <v>288.15</v>
      </c>
      <c r="E10" s="3">
        <f aca="true" t="shared" si="1" ref="E10:E20">(C10/T0)^4.255877</f>
        <v>1</v>
      </c>
      <c r="F10" s="9">
        <f aca="true" t="shared" si="2" ref="F10:F30">V_S0/SQRT(E10)</f>
        <v>75</v>
      </c>
      <c r="G10" s="9">
        <f aca="true" t="shared" si="3" ref="G10:G30">V_S0*SQRT(n/E10)</f>
        <v>91.85586535436917</v>
      </c>
      <c r="H10" s="9">
        <f aca="true" t="shared" si="4" ref="H10:H21">a_0*SQRT(C10/T0)</f>
        <v>340.29</v>
      </c>
      <c r="I10" s="9">
        <f aca="true" t="shared" si="5" ref="I10:I30">M_D*H10</f>
        <v>302.85810000000004</v>
      </c>
      <c r="J10" s="9">
        <f aca="true" t="shared" si="6" ref="J10:J30">V_E/SQRT(E10)</f>
        <v>200</v>
      </c>
    </row>
    <row r="11" spans="1:10" ht="12.75">
      <c r="A11">
        <f aca="true" t="shared" si="7" ref="A11:A30">B11/1000</f>
        <v>1</v>
      </c>
      <c r="B11">
        <v>1000</v>
      </c>
      <c r="C11" s="5">
        <f t="shared" si="0"/>
        <v>281.65</v>
      </c>
      <c r="E11" s="3">
        <f t="shared" si="1"/>
        <v>0.9074633103661571</v>
      </c>
      <c r="F11" s="9">
        <f t="shared" si="2"/>
        <v>78.73117370334127</v>
      </c>
      <c r="G11" s="9">
        <f t="shared" si="3"/>
        <v>96.42560121180756</v>
      </c>
      <c r="H11" s="9">
        <f t="shared" si="4"/>
        <v>336.4300286966036</v>
      </c>
      <c r="I11" s="9">
        <f t="shared" si="5"/>
        <v>299.4227255399772</v>
      </c>
      <c r="J11" s="9">
        <f t="shared" si="6"/>
        <v>209.94979654224338</v>
      </c>
    </row>
    <row r="12" spans="1:10" ht="12.75">
      <c r="A12">
        <f t="shared" si="7"/>
        <v>2</v>
      </c>
      <c r="B12">
        <v>2000</v>
      </c>
      <c r="C12" s="5">
        <f t="shared" si="0"/>
        <v>275.15</v>
      </c>
      <c r="E12" s="3">
        <f t="shared" si="1"/>
        <v>0.8216246638876814</v>
      </c>
      <c r="F12" s="9">
        <f t="shared" si="2"/>
        <v>82.74171714118361</v>
      </c>
      <c r="G12" s="9">
        <f t="shared" si="3"/>
        <v>101.33749371879816</v>
      </c>
      <c r="H12" s="9">
        <f t="shared" si="4"/>
        <v>332.52525365390676</v>
      </c>
      <c r="I12" s="9">
        <f t="shared" si="5"/>
        <v>295.94747575197704</v>
      </c>
      <c r="J12" s="9">
        <f t="shared" si="6"/>
        <v>220.6445790431563</v>
      </c>
    </row>
    <row r="13" spans="1:10" ht="12.75">
      <c r="A13">
        <f t="shared" si="7"/>
        <v>3</v>
      </c>
      <c r="B13">
        <v>3000</v>
      </c>
      <c r="C13" s="5">
        <f t="shared" si="0"/>
        <v>268.65</v>
      </c>
      <c r="E13" s="3">
        <f t="shared" si="1"/>
        <v>0.7421404301601596</v>
      </c>
      <c r="F13" s="9">
        <f t="shared" si="2"/>
        <v>87.0599107448426</v>
      </c>
      <c r="G13" s="9">
        <f t="shared" si="3"/>
        <v>106.62617918855548</v>
      </c>
      <c r="H13" s="9">
        <f t="shared" si="4"/>
        <v>328.5740775325901</v>
      </c>
      <c r="I13" s="9">
        <f t="shared" si="5"/>
        <v>292.4309290040052</v>
      </c>
      <c r="J13" s="9">
        <f t="shared" si="6"/>
        <v>232.15976198624693</v>
      </c>
    </row>
    <row r="14" spans="1:10" ht="12.75">
      <c r="A14">
        <f t="shared" si="7"/>
        <v>4</v>
      </c>
      <c r="B14">
        <v>4000</v>
      </c>
      <c r="C14" s="5">
        <f t="shared" si="0"/>
        <v>262.15</v>
      </c>
      <c r="E14" s="3">
        <f t="shared" si="1"/>
        <v>0.668677024028345</v>
      </c>
      <c r="F14" s="9">
        <f t="shared" si="2"/>
        <v>91.71768046573901</v>
      </c>
      <c r="G14" s="9">
        <f t="shared" si="3"/>
        <v>112.33075876634638</v>
      </c>
      <c r="H14" s="9">
        <f t="shared" si="4"/>
        <v>324.57480576161487</v>
      </c>
      <c r="I14" s="9">
        <f t="shared" si="5"/>
        <v>288.8715771278372</v>
      </c>
      <c r="J14" s="9">
        <f t="shared" si="6"/>
        <v>244.5804812419707</v>
      </c>
    </row>
    <row r="15" spans="1:10" ht="12.75">
      <c r="A15">
        <f t="shared" si="7"/>
        <v>5</v>
      </c>
      <c r="B15">
        <v>5000</v>
      </c>
      <c r="C15" s="5">
        <f t="shared" si="0"/>
        <v>255.64999999999998</v>
      </c>
      <c r="E15" s="3">
        <f t="shared" si="1"/>
        <v>0.6009108443157822</v>
      </c>
      <c r="F15" s="9">
        <f t="shared" si="2"/>
        <v>96.75117379110809</v>
      </c>
      <c r="G15" s="9">
        <f t="shared" si="3"/>
        <v>118.49550390177596</v>
      </c>
      <c r="H15" s="9">
        <f t="shared" si="4"/>
        <v>320.52563804473976</v>
      </c>
      <c r="I15" s="9">
        <f t="shared" si="5"/>
        <v>285.2678178598184</v>
      </c>
      <c r="J15" s="9">
        <f t="shared" si="6"/>
        <v>258.00313010962157</v>
      </c>
    </row>
    <row r="16" spans="1:10" ht="12.75">
      <c r="A16">
        <f t="shared" si="7"/>
        <v>6</v>
      </c>
      <c r="B16">
        <v>6000</v>
      </c>
      <c r="C16" s="5">
        <f t="shared" si="0"/>
        <v>249.14999999999998</v>
      </c>
      <c r="E16" s="3">
        <f t="shared" si="1"/>
        <v>0.538528211440792</v>
      </c>
      <c r="F16" s="9">
        <f t="shared" si="2"/>
        <v>102.20144442108399</v>
      </c>
      <c r="G16" s="9">
        <f t="shared" si="3"/>
        <v>125.17069490353515</v>
      </c>
      <c r="H16" s="9">
        <f t="shared" si="4"/>
        <v>316.4246588886287</v>
      </c>
      <c r="I16" s="9">
        <f t="shared" si="5"/>
        <v>281.61794641087954</v>
      </c>
      <c r="J16" s="9">
        <f t="shared" si="6"/>
        <v>272.53718512289066</v>
      </c>
    </row>
    <row r="17" spans="1:10" ht="12.75">
      <c r="A17">
        <f t="shared" si="7"/>
        <v>7</v>
      </c>
      <c r="B17">
        <v>7000</v>
      </c>
      <c r="C17" s="5">
        <f t="shared" si="0"/>
        <v>242.64999999999998</v>
      </c>
      <c r="E17" s="3">
        <f t="shared" si="1"/>
        <v>0.48122530387016876</v>
      </c>
      <c r="F17" s="9">
        <f t="shared" si="2"/>
        <v>108.11526961488552</v>
      </c>
      <c r="G17" s="9">
        <f t="shared" si="3"/>
        <v>132.41362197994994</v>
      </c>
      <c r="H17" s="9">
        <f t="shared" si="4"/>
        <v>312.26982701116435</v>
      </c>
      <c r="I17" s="9">
        <f t="shared" si="5"/>
        <v>277.9201460399363</v>
      </c>
      <c r="J17" s="9">
        <f t="shared" si="6"/>
        <v>288.3073856396947</v>
      </c>
    </row>
    <row r="18" spans="1:10" ht="12.75">
      <c r="A18">
        <f t="shared" si="7"/>
        <v>8</v>
      </c>
      <c r="B18">
        <v>8000</v>
      </c>
      <c r="C18" s="5">
        <f t="shared" si="0"/>
        <v>236.14999999999998</v>
      </c>
      <c r="E18" s="3">
        <f t="shared" si="1"/>
        <v>0.42870809335851967</v>
      </c>
      <c r="F18" s="9">
        <f t="shared" si="2"/>
        <v>114.54613033671644</v>
      </c>
      <c r="G18" s="9">
        <f t="shared" si="3"/>
        <v>140.28978566764596</v>
      </c>
      <c r="H18" s="9">
        <f t="shared" si="4"/>
        <v>308.0589634637824</v>
      </c>
      <c r="I18" s="9">
        <f t="shared" si="5"/>
        <v>274.17247748276634</v>
      </c>
      <c r="J18" s="9">
        <f t="shared" si="6"/>
        <v>305.4563475645772</v>
      </c>
    </row>
    <row r="19" spans="1:10" ht="12.75">
      <c r="A19">
        <f t="shared" si="7"/>
        <v>9</v>
      </c>
      <c r="B19">
        <v>9000</v>
      </c>
      <c r="C19" s="5">
        <f t="shared" si="0"/>
        <v>229.64999999999998</v>
      </c>
      <c r="E19" s="3">
        <f t="shared" si="1"/>
        <v>0.3806922789174018</v>
      </c>
      <c r="F19" s="9">
        <f t="shared" si="2"/>
        <v>121.5553922371901</v>
      </c>
      <c r="G19" s="9">
        <f t="shared" si="3"/>
        <v>148.87434323249158</v>
      </c>
      <c r="H19" s="9">
        <f t="shared" si="4"/>
        <v>303.7897382716828</v>
      </c>
      <c r="I19" s="9">
        <f t="shared" si="5"/>
        <v>270.3728670617977</v>
      </c>
      <c r="J19" s="9">
        <f t="shared" si="6"/>
        <v>324.14771263250697</v>
      </c>
    </row>
    <row r="20" spans="1:10" ht="12.75">
      <c r="A20">
        <f t="shared" si="7"/>
        <v>10</v>
      </c>
      <c r="B20">
        <v>10000</v>
      </c>
      <c r="C20" s="5">
        <f t="shared" si="0"/>
        <v>223.14999999999998</v>
      </c>
      <c r="E20" s="3">
        <f t="shared" si="1"/>
        <v>0.3369032194542632</v>
      </c>
      <c r="F20" s="9">
        <f t="shared" si="2"/>
        <v>129.21373578045416</v>
      </c>
      <c r="G20" s="9">
        <f t="shared" si="3"/>
        <v>158.25386021045907</v>
      </c>
      <c r="H20" s="9">
        <f t="shared" si="4"/>
        <v>299.45965535940735</v>
      </c>
      <c r="I20" s="9">
        <f t="shared" si="5"/>
        <v>266.51909326987254</v>
      </c>
      <c r="J20" s="9">
        <f t="shared" si="6"/>
        <v>344.56996208121103</v>
      </c>
    </row>
    <row r="21" spans="1:12" ht="12.75">
      <c r="A21" s="6">
        <f t="shared" si="7"/>
        <v>11</v>
      </c>
      <c r="B21" s="6">
        <v>11000</v>
      </c>
      <c r="C21" s="7">
        <f t="shared" si="0"/>
        <v>216.64999999999998</v>
      </c>
      <c r="D21" s="11">
        <f aca="true" t="shared" si="8" ref="D21:D30">rho_T*EXP(-k_b*(B21-H_T))</f>
        <v>0.3639</v>
      </c>
      <c r="E21" s="11">
        <f aca="true" t="shared" si="9" ref="E21:E30">D21/rho_0</f>
        <v>0.2970612244897959</v>
      </c>
      <c r="F21" s="12">
        <f t="shared" si="2"/>
        <v>137.6062880807903</v>
      </c>
      <c r="G21" s="12">
        <f t="shared" si="3"/>
        <v>168.53259559818147</v>
      </c>
      <c r="H21" s="12">
        <f t="shared" si="4"/>
        <v>295.0660354848937</v>
      </c>
      <c r="I21" s="12">
        <f t="shared" si="5"/>
        <v>262.6087715815554</v>
      </c>
      <c r="J21" s="12">
        <f t="shared" si="6"/>
        <v>366.95010154877417</v>
      </c>
      <c r="K21" s="10"/>
      <c r="L21" s="10"/>
    </row>
    <row r="22" spans="1:10" ht="12.75">
      <c r="A22">
        <f t="shared" si="7"/>
        <v>12</v>
      </c>
      <c r="B22">
        <v>12000</v>
      </c>
      <c r="C22" s="5">
        <f aca="true" t="shared" si="10" ref="C22:C30">T_T</f>
        <v>216.65</v>
      </c>
      <c r="D22" s="3">
        <f t="shared" si="8"/>
        <v>0.31081289415499486</v>
      </c>
      <c r="E22" s="3">
        <f t="shared" si="9"/>
        <v>0.25372481155509785</v>
      </c>
      <c r="F22" s="9">
        <f t="shared" si="2"/>
        <v>148.89489029035155</v>
      </c>
      <c r="G22" s="9">
        <f t="shared" si="3"/>
        <v>182.3582532595214</v>
      </c>
      <c r="H22" s="9">
        <f aca="true" t="shared" si="11" ref="H22:H30">a_T</f>
        <v>295.0660354848937</v>
      </c>
      <c r="I22" s="9">
        <f t="shared" si="5"/>
        <v>262.6087715815554</v>
      </c>
      <c r="J22" s="9">
        <f t="shared" si="6"/>
        <v>397.0530407742708</v>
      </c>
    </row>
    <row r="23" spans="1:10" ht="12.75">
      <c r="A23">
        <f t="shared" si="7"/>
        <v>13</v>
      </c>
      <c r="B23">
        <v>13000</v>
      </c>
      <c r="C23" s="5">
        <f t="shared" si="10"/>
        <v>216.65</v>
      </c>
      <c r="D23" s="3">
        <f t="shared" si="8"/>
        <v>0.2654703357323551</v>
      </c>
      <c r="E23" s="3">
        <f t="shared" si="9"/>
        <v>0.2167104781488613</v>
      </c>
      <c r="F23" s="9">
        <f t="shared" si="2"/>
        <v>161.10955875475503</v>
      </c>
      <c r="G23" s="9">
        <f t="shared" si="3"/>
        <v>197.3181058170481</v>
      </c>
      <c r="H23" s="9">
        <f t="shared" si="11"/>
        <v>295.0660354848937</v>
      </c>
      <c r="I23" s="9">
        <f t="shared" si="5"/>
        <v>262.6087715815554</v>
      </c>
      <c r="J23" s="9">
        <f t="shared" si="6"/>
        <v>429.6254900126801</v>
      </c>
    </row>
    <row r="24" spans="1:10" ht="12.75">
      <c r="A24">
        <f t="shared" si="7"/>
        <v>14</v>
      </c>
      <c r="B24">
        <v>14000</v>
      </c>
      <c r="C24" s="5">
        <f t="shared" si="10"/>
        <v>216.65</v>
      </c>
      <c r="D24" s="3">
        <f t="shared" si="8"/>
        <v>0.2267425209158325</v>
      </c>
      <c r="E24" s="3">
        <f t="shared" si="9"/>
        <v>0.1850959354414959</v>
      </c>
      <c r="F24" s="9">
        <f t="shared" si="2"/>
        <v>174.32626379277323</v>
      </c>
      <c r="G24" s="9">
        <f t="shared" si="3"/>
        <v>213.5051975290563</v>
      </c>
      <c r="H24" s="9">
        <f t="shared" si="11"/>
        <v>295.0660354848937</v>
      </c>
      <c r="I24" s="9">
        <f t="shared" si="5"/>
        <v>262.6087715815554</v>
      </c>
      <c r="J24" s="9">
        <f t="shared" si="6"/>
        <v>464.87003678072864</v>
      </c>
    </row>
    <row r="25" spans="1:10" ht="12.75">
      <c r="A25">
        <f t="shared" si="7"/>
        <v>15</v>
      </c>
      <c r="B25">
        <v>15000</v>
      </c>
      <c r="C25" s="5">
        <f t="shared" si="10"/>
        <v>216.65</v>
      </c>
      <c r="D25" s="3">
        <f t="shared" si="8"/>
        <v>0.19366446593528264</v>
      </c>
      <c r="E25" s="3">
        <f t="shared" si="9"/>
        <v>0.15809344157982255</v>
      </c>
      <c r="F25" s="9">
        <f t="shared" si="2"/>
        <v>188.6272079871278</v>
      </c>
      <c r="G25" s="9">
        <f t="shared" si="3"/>
        <v>231.02020558714938</v>
      </c>
      <c r="H25" s="9">
        <f t="shared" si="11"/>
        <v>295.0660354848937</v>
      </c>
      <c r="I25" s="9">
        <f t="shared" si="5"/>
        <v>262.6087715815554</v>
      </c>
      <c r="J25" s="9">
        <f t="shared" si="6"/>
        <v>503.00588796567416</v>
      </c>
    </row>
    <row r="26" spans="1:10" ht="12.75">
      <c r="A26">
        <f t="shared" si="7"/>
        <v>16</v>
      </c>
      <c r="B26">
        <v>16000</v>
      </c>
      <c r="C26" s="5">
        <f t="shared" si="10"/>
        <v>216.65</v>
      </c>
      <c r="D26" s="3">
        <f t="shared" si="8"/>
        <v>0.1654119624960885</v>
      </c>
      <c r="E26" s="3">
        <f t="shared" si="9"/>
        <v>0.1350301734661947</v>
      </c>
      <c r="F26" s="9">
        <f t="shared" si="2"/>
        <v>204.10133745144924</v>
      </c>
      <c r="G26" s="9">
        <f t="shared" si="3"/>
        <v>249.97206628782652</v>
      </c>
      <c r="H26" s="9">
        <f t="shared" si="11"/>
        <v>295.0660354848937</v>
      </c>
      <c r="I26" s="9">
        <f t="shared" si="5"/>
        <v>262.6087715815554</v>
      </c>
      <c r="J26" s="9">
        <f t="shared" si="6"/>
        <v>544.2702332038646</v>
      </c>
    </row>
    <row r="27" spans="1:10" ht="12.75">
      <c r="A27">
        <f t="shared" si="7"/>
        <v>17</v>
      </c>
      <c r="B27">
        <v>17000</v>
      </c>
      <c r="C27" s="5">
        <f t="shared" si="10"/>
        <v>216.65</v>
      </c>
      <c r="D27" s="3">
        <f t="shared" si="8"/>
        <v>0.14128104092131558</v>
      </c>
      <c r="E27" s="3">
        <f t="shared" si="9"/>
        <v>0.11533146197658413</v>
      </c>
      <c r="F27" s="9">
        <f t="shared" si="2"/>
        <v>220.84489503928364</v>
      </c>
      <c r="G27" s="9">
        <f t="shared" si="3"/>
        <v>270.4786525723764</v>
      </c>
      <c r="H27" s="9">
        <f t="shared" si="11"/>
        <v>295.0660354848937</v>
      </c>
      <c r="I27" s="9">
        <f t="shared" si="5"/>
        <v>262.6087715815554</v>
      </c>
      <c r="J27" s="9">
        <f t="shared" si="6"/>
        <v>588.9197201047564</v>
      </c>
    </row>
    <row r="28" spans="1:10" ht="12.75">
      <c r="A28">
        <f t="shared" si="7"/>
        <v>18</v>
      </c>
      <c r="B28">
        <v>18000</v>
      </c>
      <c r="C28" s="5">
        <f t="shared" si="10"/>
        <v>216.65</v>
      </c>
      <c r="D28" s="3">
        <f t="shared" si="8"/>
        <v>0.120670429288223</v>
      </c>
      <c r="E28" s="3">
        <f t="shared" si="9"/>
        <v>0.0985064728883453</v>
      </c>
      <c r="F28" s="9">
        <f t="shared" si="2"/>
        <v>238.96201893588267</v>
      </c>
      <c r="G28" s="9">
        <f t="shared" si="3"/>
        <v>292.6675071491021</v>
      </c>
      <c r="H28" s="9">
        <f t="shared" si="11"/>
        <v>295.0660354848937</v>
      </c>
      <c r="I28" s="9">
        <f t="shared" si="5"/>
        <v>262.6087715815554</v>
      </c>
      <c r="J28" s="9">
        <f t="shared" si="6"/>
        <v>637.2320504956871</v>
      </c>
    </row>
    <row r="29" spans="1:10" ht="12.75">
      <c r="A29">
        <f t="shared" si="7"/>
        <v>19</v>
      </c>
      <c r="B29">
        <v>19000</v>
      </c>
      <c r="C29" s="5">
        <f t="shared" si="10"/>
        <v>216.65</v>
      </c>
      <c r="D29" s="3">
        <f t="shared" si="8"/>
        <v>0.10306657149216335</v>
      </c>
      <c r="E29" s="3">
        <f t="shared" si="9"/>
        <v>0.0841359767282966</v>
      </c>
      <c r="F29" s="9">
        <f t="shared" si="2"/>
        <v>258.5653903557779</v>
      </c>
      <c r="G29" s="9">
        <f t="shared" si="3"/>
        <v>316.6766357576032</v>
      </c>
      <c r="H29" s="9">
        <f t="shared" si="11"/>
        <v>295.0660354848937</v>
      </c>
      <c r="I29" s="9">
        <f t="shared" si="5"/>
        <v>262.6087715815554</v>
      </c>
      <c r="J29" s="9">
        <f t="shared" si="6"/>
        <v>689.5077076154076</v>
      </c>
    </row>
    <row r="30" spans="1:10" ht="12.75">
      <c r="A30">
        <f t="shared" si="7"/>
        <v>20</v>
      </c>
      <c r="B30">
        <v>20000</v>
      </c>
      <c r="C30" s="5">
        <f t="shared" si="10"/>
        <v>216.65</v>
      </c>
      <c r="D30" s="3">
        <f t="shared" si="8"/>
        <v>0.08803083093188234</v>
      </c>
      <c r="E30" s="3">
        <f t="shared" si="9"/>
        <v>0.07186190280153659</v>
      </c>
      <c r="F30" s="9">
        <f t="shared" si="2"/>
        <v>279.7769343745557</v>
      </c>
      <c r="G30" s="9">
        <f t="shared" si="3"/>
        <v>342.6553655088982</v>
      </c>
      <c r="H30" s="9">
        <f t="shared" si="11"/>
        <v>295.0660354848937</v>
      </c>
      <c r="I30" s="9">
        <f t="shared" si="5"/>
        <v>262.6087715815554</v>
      </c>
      <c r="J30" s="9">
        <f t="shared" si="6"/>
        <v>746.0718249988151</v>
      </c>
    </row>
    <row r="31" spans="1:11" ht="12.75">
      <c r="A31" s="4">
        <f>H_max/1000</f>
        <v>15.4</v>
      </c>
      <c r="K31">
        <v>0</v>
      </c>
    </row>
    <row r="32" spans="1:11" ht="12.75">
      <c r="A32" s="4">
        <f>H_max/1000</f>
        <v>15.4</v>
      </c>
      <c r="K32">
        <v>350</v>
      </c>
    </row>
    <row r="35" spans="1:2" ht="12.75">
      <c r="A35" s="2" t="s">
        <v>35</v>
      </c>
      <c r="B35" s="2"/>
    </row>
    <row r="36" spans="1:2" ht="12.75">
      <c r="A36" t="s">
        <v>29</v>
      </c>
      <c r="B36" t="s">
        <v>36</v>
      </c>
    </row>
    <row r="37" spans="1:2" ht="12.75">
      <c r="A37" t="s">
        <v>1</v>
      </c>
      <c r="B37" t="s">
        <v>37</v>
      </c>
    </row>
    <row r="38" spans="1:2" ht="12.75">
      <c r="A38" t="s">
        <v>24</v>
      </c>
      <c r="B38" t="s">
        <v>41</v>
      </c>
    </row>
    <row r="39" spans="1:2" ht="12.75">
      <c r="A39" t="s">
        <v>27</v>
      </c>
      <c r="B39" t="s">
        <v>38</v>
      </c>
    </row>
    <row r="41" spans="1:2" ht="12.75">
      <c r="A41" t="s">
        <v>31</v>
      </c>
      <c r="B41" t="s">
        <v>39</v>
      </c>
    </row>
    <row r="42" spans="1:2" ht="12.75">
      <c r="A42" t="s">
        <v>30</v>
      </c>
      <c r="B42" t="s">
        <v>40</v>
      </c>
    </row>
    <row r="45" spans="1:2" ht="12.75">
      <c r="A45" s="16" t="s">
        <v>43</v>
      </c>
      <c r="B45" s="16"/>
    </row>
    <row r="46" ht="12.75">
      <c r="A46" t="s">
        <v>42</v>
      </c>
    </row>
    <row r="48" spans="1:2" ht="12.75">
      <c r="A48" s="16" t="s">
        <v>44</v>
      </c>
      <c r="B48" s="16"/>
    </row>
    <row r="49" ht="12.75">
      <c r="A49" t="s">
        <v>45</v>
      </c>
    </row>
    <row r="50" ht="12.75">
      <c r="A50" t="s">
        <v>46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</dc:creator>
  <cp:keywords/>
  <dc:description/>
  <cp:lastModifiedBy>Scholz</cp:lastModifiedBy>
  <dcterms:created xsi:type="dcterms:W3CDTF">2011-03-14T18:49:47Z</dcterms:created>
  <dcterms:modified xsi:type="dcterms:W3CDTF">2012-12-11T17:23:38Z</dcterms:modified>
  <cp:category/>
  <cp:version/>
  <cp:contentType/>
  <cp:contentStatus/>
</cp:coreProperties>
</file>