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isF\Desktop\"/>
    </mc:Choice>
  </mc:AlternateContent>
  <xr:revisionPtr revIDLastSave="0" documentId="13_ncr:1_{16E9893E-55FC-42FE-B9A3-755B3589094B}" xr6:coauthVersionLast="47" xr6:coauthVersionMax="47" xr10:uidLastSave="{00000000-0000-0000-0000-000000000000}"/>
  <bookViews>
    <workbookView xWindow="-46080" yWindow="36" windowWidth="12960" windowHeight="12912" xr2:uid="{CC47EF3D-E716-445D-836D-5CDAC62B1354}"/>
  </bookViews>
  <sheets>
    <sheet name="Calc" sheetId="4" r:id="rId1"/>
    <sheet name="diagramms" sheetId="2" r:id="rId2"/>
    <sheet name="CLmax_Raymer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4" l="1"/>
  <c r="G59" i="4" s="1"/>
  <c r="G69" i="4"/>
  <c r="G71" i="4" s="1"/>
  <c r="G63" i="4" l="1"/>
  <c r="G65" i="4"/>
  <c r="I12" i="3"/>
  <c r="H12" i="3"/>
  <c r="G12" i="3"/>
  <c r="F12" i="3"/>
  <c r="E12" i="3"/>
  <c r="I11" i="3"/>
  <c r="H11" i="3"/>
  <c r="G11" i="3"/>
  <c r="F11" i="3"/>
  <c r="E11" i="3"/>
  <c r="I10" i="3"/>
  <c r="H10" i="3"/>
  <c r="G10" i="3"/>
  <c r="F10" i="3"/>
  <c r="E10" i="3"/>
  <c r="I9" i="3"/>
  <c r="H9" i="3"/>
  <c r="G9" i="3"/>
  <c r="F9" i="3"/>
  <c r="E9" i="3"/>
  <c r="I8" i="3"/>
  <c r="H8" i="3"/>
  <c r="G8" i="3"/>
  <c r="F8" i="3"/>
  <c r="E8" i="3"/>
  <c r="I7" i="3"/>
  <c r="H7" i="3"/>
  <c r="G7" i="3"/>
  <c r="F7" i="3"/>
  <c r="E7" i="3"/>
  <c r="I6" i="3"/>
  <c r="H6" i="3"/>
  <c r="G6" i="3"/>
  <c r="F6" i="3"/>
  <c r="E6" i="3"/>
  <c r="D12" i="3"/>
  <c r="D11" i="3"/>
  <c r="D10" i="3"/>
  <c r="D9" i="3"/>
  <c r="D8" i="3"/>
  <c r="D7" i="3"/>
  <c r="D6" i="3"/>
  <c r="G87" i="4" l="1"/>
  <c r="G89" i="4" s="1"/>
  <c r="G77" i="4"/>
  <c r="G79" i="4" s="1"/>
  <c r="G81" i="4" s="1"/>
  <c r="G73" i="4"/>
  <c r="G85" i="4" s="1"/>
</calcChain>
</file>

<file path=xl/sharedStrings.xml><?xml version="1.0" encoding="utf-8"?>
<sst xmlns="http://schemas.openxmlformats.org/spreadsheetml/2006/main" count="79" uniqueCount="69">
  <si>
    <t>m</t>
  </si>
  <si>
    <t>[kg]</t>
  </si>
  <si>
    <t>Flügelfläche</t>
  </si>
  <si>
    <r>
      <t>S</t>
    </r>
    <r>
      <rPr>
        <vertAlign val="subscript"/>
        <sz val="11"/>
        <color theme="1"/>
        <rFont val="Calibri"/>
        <family val="2"/>
        <scheme val="minor"/>
      </rPr>
      <t>w</t>
    </r>
  </si>
  <si>
    <r>
      <t>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</si>
  <si>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[-]</t>
  </si>
  <si>
    <t>Pfeilung (25%)</t>
  </si>
  <si>
    <t>𝜑25</t>
  </si>
  <si>
    <t>[°]</t>
  </si>
  <si>
    <t>H</t>
  </si>
  <si>
    <t>[N]</t>
  </si>
  <si>
    <t>No Flap</t>
  </si>
  <si>
    <t>Plain Flap</t>
  </si>
  <si>
    <t>Slotted Flap</t>
  </si>
  <si>
    <t>Fowler Flap</t>
  </si>
  <si>
    <t>Double Slotted Flap</t>
  </si>
  <si>
    <t>Double Slotted Flap &amp; Slat</t>
  </si>
  <si>
    <t>Triple Slotted Flap &amp; Slat</t>
  </si>
  <si>
    <t>Engine Number</t>
  </si>
  <si>
    <t>N</t>
  </si>
  <si>
    <t>Net Thrust (1 engine)</t>
  </si>
  <si>
    <r>
      <t>T</t>
    </r>
    <r>
      <rPr>
        <vertAlign val="subscript"/>
        <sz val="11"/>
        <color theme="1"/>
        <rFont val="Calibri"/>
        <family val="2"/>
        <scheme val="minor"/>
      </rPr>
      <t>TO</t>
    </r>
  </si>
  <si>
    <t>Aspect Ratio °</t>
  </si>
  <si>
    <t>Density</t>
  </si>
  <si>
    <t>𝜌</t>
  </si>
  <si>
    <t>Altitude</t>
  </si>
  <si>
    <t>Take-Off Weight</t>
  </si>
  <si>
    <t>𝜎</t>
  </si>
  <si>
    <t>Fowler Flap &amp; Slat</t>
  </si>
  <si>
    <t>Maximum Lift Coefficient</t>
  </si>
  <si>
    <r>
      <t>C</t>
    </r>
    <r>
      <rPr>
        <vertAlign val="subscript"/>
        <sz val="11"/>
        <color theme="1"/>
        <rFont val="Calibri"/>
        <family val="2"/>
        <scheme val="minor"/>
      </rPr>
      <t>L,max, L</t>
    </r>
  </si>
  <si>
    <t>Ratio</t>
  </si>
  <si>
    <t>Thrust / Weight</t>
  </si>
  <si>
    <t>Lift Coefficient</t>
  </si>
  <si>
    <t>Lift-Off</t>
  </si>
  <si>
    <t>Max,Take-Off</t>
  </si>
  <si>
    <t>Max, Landing</t>
  </si>
  <si>
    <t>Wing Loading</t>
  </si>
  <si>
    <t>𝜌 (H)</t>
  </si>
  <si>
    <t>Ground Roll Distance</t>
  </si>
  <si>
    <t>Take-Off Field Lemgth</t>
  </si>
  <si>
    <t>Take-Off Disztance</t>
  </si>
  <si>
    <r>
      <t>m</t>
    </r>
    <r>
      <rPr>
        <vertAlign val="subscript"/>
        <sz val="11"/>
        <rFont val="Calibri"/>
        <family val="2"/>
        <scheme val="minor"/>
      </rPr>
      <t>MTO</t>
    </r>
    <r>
      <rPr>
        <sz val="11"/>
        <rFont val="Calibri"/>
        <family val="2"/>
        <scheme val="minor"/>
      </rPr>
      <t xml:space="preserve"> / S</t>
    </r>
    <r>
      <rPr>
        <vertAlign val="subscript"/>
        <sz val="11"/>
        <rFont val="Calibri"/>
        <family val="2"/>
        <scheme val="minor"/>
      </rPr>
      <t>W</t>
    </r>
  </si>
  <si>
    <r>
      <t>T</t>
    </r>
    <r>
      <rPr>
        <vertAlign val="subscript"/>
        <sz val="11"/>
        <rFont val="Calibri"/>
        <family val="2"/>
        <scheme val="minor"/>
      </rPr>
      <t>TO</t>
    </r>
    <r>
      <rPr>
        <sz val="11"/>
        <rFont val="Calibri"/>
        <family val="2"/>
        <scheme val="minor"/>
      </rPr>
      <t xml:space="preserve"> / W</t>
    </r>
  </si>
  <si>
    <r>
      <t>C</t>
    </r>
    <r>
      <rPr>
        <vertAlign val="subscript"/>
        <sz val="11"/>
        <rFont val="Calibri"/>
        <family val="2"/>
        <scheme val="minor"/>
      </rPr>
      <t>L,max,L</t>
    </r>
  </si>
  <si>
    <r>
      <t>C</t>
    </r>
    <r>
      <rPr>
        <vertAlign val="subscript"/>
        <sz val="11"/>
        <rFont val="Calibri"/>
        <family val="2"/>
        <scheme val="minor"/>
      </rPr>
      <t>L,max,TO</t>
    </r>
  </si>
  <si>
    <r>
      <t>C</t>
    </r>
    <r>
      <rPr>
        <vertAlign val="subscript"/>
        <sz val="11"/>
        <rFont val="Calibri"/>
        <family val="2"/>
        <scheme val="minor"/>
      </rPr>
      <t>L,LOF</t>
    </r>
  </si>
  <si>
    <r>
      <t>S</t>
    </r>
    <r>
      <rPr>
        <vertAlign val="subscript"/>
        <sz val="11"/>
        <rFont val="Calibri"/>
        <family val="2"/>
        <scheme val="minor"/>
      </rPr>
      <t>TOG</t>
    </r>
  </si>
  <si>
    <r>
      <t>S</t>
    </r>
    <r>
      <rPr>
        <vertAlign val="subscript"/>
        <sz val="11"/>
        <rFont val="Calibri"/>
        <family val="2"/>
        <scheme val="minor"/>
      </rPr>
      <t>TOFL</t>
    </r>
  </si>
  <si>
    <t>Flap Type</t>
  </si>
  <si>
    <r>
      <t>Aircraft Parameter (</t>
    </r>
    <r>
      <rPr>
        <sz val="14"/>
        <color theme="4"/>
        <rFont val="Calibri"/>
        <family val="2"/>
        <scheme val="minor"/>
      </rPr>
      <t>Input</t>
    </r>
    <r>
      <rPr>
        <b/>
        <sz val="16"/>
        <color theme="4"/>
        <rFont val="Calibri"/>
        <family val="2"/>
        <scheme val="minor"/>
      </rPr>
      <t>)</t>
    </r>
  </si>
  <si>
    <t>Stall Speed</t>
  </si>
  <si>
    <r>
      <t>v</t>
    </r>
    <r>
      <rPr>
        <vertAlign val="subscript"/>
        <sz val="11"/>
        <rFont val="Calibri"/>
        <family val="2"/>
        <scheme val="minor"/>
      </rPr>
      <t>S</t>
    </r>
  </si>
  <si>
    <t>Safety Speed</t>
  </si>
  <si>
    <t xml:space="preserve">Rotation Speed </t>
  </si>
  <si>
    <r>
      <t>v</t>
    </r>
    <r>
      <rPr>
        <vertAlign val="subscript"/>
        <sz val="11"/>
        <rFont val="Calibri"/>
        <family val="2"/>
        <scheme val="minor"/>
      </rPr>
      <t>2</t>
    </r>
  </si>
  <si>
    <r>
      <t>v</t>
    </r>
    <r>
      <rPr>
        <vertAlign val="subscript"/>
        <sz val="11"/>
        <rFont val="Calibri"/>
        <family val="2"/>
        <scheme val="minor"/>
      </rPr>
      <t>R</t>
    </r>
  </si>
  <si>
    <r>
      <t>[kg /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</si>
  <si>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r>
      <t>[kg / 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</si>
  <si>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[m / s]</t>
  </si>
  <si>
    <t>[m ]</t>
  </si>
  <si>
    <t>Thrust / Weight  &amp; Wing Loaging</t>
  </si>
  <si>
    <t>V-Speeds</t>
  </si>
  <si>
    <r>
      <t>Results  (</t>
    </r>
    <r>
      <rPr>
        <sz val="12"/>
        <color theme="4"/>
        <rFont val="Calibri"/>
        <family val="2"/>
        <scheme val="minor"/>
      </rPr>
      <t>Output</t>
    </r>
    <r>
      <rPr>
        <b/>
        <sz val="16"/>
        <color theme="4"/>
        <rFont val="Calibri"/>
        <family val="2"/>
        <scheme val="minor"/>
      </rPr>
      <t>)</t>
    </r>
  </si>
  <si>
    <t>Flaps Posiotion</t>
  </si>
  <si>
    <t>(Landing configuration)</t>
  </si>
  <si>
    <t>[ft]</t>
  </si>
  <si>
    <t>x</t>
  </si>
  <si>
    <t>Variable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</si>
</sst>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/>
      <name val="Calibri"/>
      <family val="2"/>
    </font>
    <font>
      <vertAlign val="sub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4"/>
      <color theme="4"/>
      <name val="Calibri"/>
      <family val="2"/>
      <scheme val="minor"/>
    </font>
    <font>
      <sz val="12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theme="0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theme="1"/>
      </left>
      <right/>
      <top style="double">
        <color theme="1"/>
      </top>
      <bottom style="thin">
        <color theme="0"/>
      </bottom>
      <diagonal/>
    </border>
    <border>
      <left/>
      <right/>
      <top style="double">
        <color theme="1"/>
      </top>
      <bottom style="thin">
        <color theme="0"/>
      </bottom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3" xfId="0" applyFill="1" applyBorder="1"/>
    <xf numFmtId="0" fontId="0" fillId="2" borderId="0" xfId="0" applyFill="1"/>
    <xf numFmtId="0" fontId="2" fillId="2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6" fillId="2" borderId="0" xfId="0" applyFont="1" applyFill="1" applyBorder="1" applyAlignment="1">
      <alignment horizontal="left" textRotation="180"/>
    </xf>
    <xf numFmtId="2" fontId="0" fillId="0" borderId="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1" xfId="0" applyFont="1" applyBorder="1"/>
    <xf numFmtId="0" fontId="1" fillId="0" borderId="4" xfId="0" applyFont="1" applyBorder="1"/>
    <xf numFmtId="0" fontId="8" fillId="2" borderId="0" xfId="0" applyFont="1" applyFill="1" applyBorder="1" applyAlignment="1">
      <alignment horizontal="left"/>
    </xf>
    <xf numFmtId="0" fontId="0" fillId="2" borderId="0" xfId="0" applyFill="1" applyBorder="1"/>
    <xf numFmtId="0" fontId="14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166" fontId="0" fillId="2" borderId="9" xfId="0" applyNumberFormat="1" applyFill="1" applyBorder="1" applyAlignment="1">
      <alignment horizontal="center"/>
    </xf>
    <xf numFmtId="166" fontId="0" fillId="2" borderId="10" xfId="0" applyNumberForma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166" fontId="13" fillId="2" borderId="9" xfId="0" applyNumberFormat="1" applyFont="1" applyFill="1" applyBorder="1" applyAlignment="1">
      <alignment horizontal="center"/>
    </xf>
    <xf numFmtId="166" fontId="13" fillId="2" borderId="10" xfId="0" applyNumberFormat="1" applyFont="1" applyFill="1" applyBorder="1" applyAlignment="1">
      <alignment horizontal="center"/>
    </xf>
  </cellXfs>
  <cellStyles count="1">
    <cellStyle name="Standard" xfId="0" builtinId="0"/>
  </cellStyles>
  <dxfs count="4">
    <dxf>
      <font>
        <color theme="0" tint="-0.24994659260841701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 tint="-0.34998626667073579"/>
      </font>
    </dxf>
  </dxfs>
  <tableStyles count="0" defaultTableStyle="TableStyleMedium2" defaultPivotStyle="PivotStyleLight16"/>
  <colors>
    <mruColors>
      <color rgb="FFB6B6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0513963532336"/>
          <c:y val="5.0925925925925923E-2"/>
          <c:w val="0.67511709184500091"/>
          <c:h val="0.804637649460484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CLmax_Raymer!$B$6</c:f>
              <c:strCache>
                <c:ptCount val="1"/>
                <c:pt idx="0">
                  <c:v>No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7.0546737213403959E-2"/>
                  <c:y val="4.16666666666666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69-4AFB-89AC-D00EDB587C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CLmax_Raymer!$C$6:$I$6</c:f>
              <c:numCache>
                <c:formatCode>0.00</c:formatCode>
                <c:ptCount val="7"/>
                <c:pt idx="0" formatCode="General">
                  <c:v>1.5</c:v>
                </c:pt>
                <c:pt idx="1">
                  <c:v>1.477211629518312</c:v>
                </c:pt>
                <c:pt idx="2">
                  <c:v>1.4095389311788626</c:v>
                </c:pt>
                <c:pt idx="3">
                  <c:v>1.299038105676658</c:v>
                </c:pt>
                <c:pt idx="4">
                  <c:v>1.1490666646784671</c:v>
                </c:pt>
                <c:pt idx="5">
                  <c:v>0.9641814145298091</c:v>
                </c:pt>
                <c:pt idx="6">
                  <c:v>0.75000000000000022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69-4AFB-89AC-D00EDB587C24}"/>
            </c:ext>
          </c:extLst>
        </c:ser>
        <c:ser>
          <c:idx val="1"/>
          <c:order val="1"/>
          <c:tx>
            <c:strRef>
              <c:f>CLmax_Raymer!$B$7</c:f>
              <c:strCache>
                <c:ptCount val="1"/>
                <c:pt idx="0">
                  <c:v>Plain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5843621399177044E-2"/>
                  <c:y val="-9.259259259259343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69-4AFB-89AC-D00EDB587C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CLmax_Raymer!$C$7:$I$7</c:f>
              <c:numCache>
                <c:formatCode>0.00</c:formatCode>
                <c:ptCount val="7"/>
                <c:pt idx="0" formatCode="General">
                  <c:v>1.8</c:v>
                </c:pt>
                <c:pt idx="1">
                  <c:v>1.7726539554219745</c:v>
                </c:pt>
                <c:pt idx="2">
                  <c:v>1.6914467174146353</c:v>
                </c:pt>
                <c:pt idx="3">
                  <c:v>1.5588457268119897</c:v>
                </c:pt>
                <c:pt idx="4">
                  <c:v>1.3788799976141604</c:v>
                </c:pt>
                <c:pt idx="5">
                  <c:v>1.1570176974357709</c:v>
                </c:pt>
                <c:pt idx="6">
                  <c:v>0.90000000000000024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69-4AFB-89AC-D00EDB587C24}"/>
            </c:ext>
          </c:extLst>
        </c:ser>
        <c:ser>
          <c:idx val="2"/>
          <c:order val="2"/>
          <c:tx>
            <c:strRef>
              <c:f>CLmax_Raymer!$B$8</c:f>
              <c:strCache>
                <c:ptCount val="1"/>
                <c:pt idx="0">
                  <c:v>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261703398186424E-2"/>
                  <c:y val="-5.32403762029746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276895943562608"/>
                      <c:h val="9.25233304170312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4C69-4AFB-89AC-D00EDB587C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CLmax_Raymer!$C$8:$I$8</c:f>
              <c:numCache>
                <c:formatCode>0.00</c:formatCode>
                <c:ptCount val="7"/>
                <c:pt idx="0" formatCode="General">
                  <c:v>2.2000000000000002</c:v>
                </c:pt>
                <c:pt idx="1">
                  <c:v>2.1665770566268576</c:v>
                </c:pt>
                <c:pt idx="2">
                  <c:v>2.0673237657289989</c:v>
                </c:pt>
                <c:pt idx="3">
                  <c:v>1.9052558883257653</c:v>
                </c:pt>
                <c:pt idx="4">
                  <c:v>1.6852977748617517</c:v>
                </c:pt>
                <c:pt idx="5">
                  <c:v>1.4141327413103868</c:v>
                </c:pt>
                <c:pt idx="6">
                  <c:v>1.1000000000000003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69-4AFB-89AC-D00EDB587C24}"/>
            </c:ext>
          </c:extLst>
        </c:ser>
        <c:ser>
          <c:idx val="3"/>
          <c:order val="3"/>
          <c:tx>
            <c:strRef>
              <c:f>CLmax_Raymer!$B$9</c:f>
              <c:strCache>
                <c:ptCount val="1"/>
                <c:pt idx="0">
                  <c:v>Fowler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150786707217145E-2"/>
                  <c:y val="-0.10648148148148148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69-4AFB-89AC-D00EDB587C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CLmax_Raymer!$C$9:$I$9</c:f>
              <c:numCache>
                <c:formatCode>0.00</c:formatCode>
                <c:ptCount val="7"/>
                <c:pt idx="0" formatCode="General">
                  <c:v>2.5</c:v>
                </c:pt>
                <c:pt idx="1">
                  <c:v>2.4620193825305199</c:v>
                </c:pt>
                <c:pt idx="2">
                  <c:v>2.3492315519647713</c:v>
                </c:pt>
                <c:pt idx="3">
                  <c:v>2.1650635094610968</c:v>
                </c:pt>
                <c:pt idx="4">
                  <c:v>1.915111107797445</c:v>
                </c:pt>
                <c:pt idx="5">
                  <c:v>1.6069690242163484</c:v>
                </c:pt>
                <c:pt idx="6">
                  <c:v>1.2500000000000002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C69-4AFB-89AC-D00EDB587C24}"/>
            </c:ext>
          </c:extLst>
        </c:ser>
        <c:ser>
          <c:idx val="4"/>
          <c:order val="4"/>
          <c:tx>
            <c:strRef>
              <c:f>CLmax_Raymer!$B$10</c:f>
              <c:strCache>
                <c:ptCount val="1"/>
                <c:pt idx="0">
                  <c:v>Double 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32049234586426E-2"/>
                  <c:y val="-0.17129629629629631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C69-4AFB-89AC-D00EDB587C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CLmax_Raymer!$C$10:$I$10</c:f>
              <c:numCache>
                <c:formatCode>0.00</c:formatCode>
                <c:ptCount val="7"/>
                <c:pt idx="0" formatCode="General">
                  <c:v>2.7</c:v>
                </c:pt>
                <c:pt idx="1">
                  <c:v>2.6589809331329617</c:v>
                </c:pt>
                <c:pt idx="2">
                  <c:v>2.5371700761219529</c:v>
                </c:pt>
                <c:pt idx="3">
                  <c:v>2.3382685902179845</c:v>
                </c:pt>
                <c:pt idx="4">
                  <c:v>2.0683199964212409</c:v>
                </c:pt>
                <c:pt idx="5">
                  <c:v>1.7355265461536564</c:v>
                </c:pt>
                <c:pt idx="6">
                  <c:v>1.3500000000000003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C69-4AFB-89AC-D00EDB587C24}"/>
            </c:ext>
          </c:extLst>
        </c:ser>
        <c:ser>
          <c:idx val="5"/>
          <c:order val="5"/>
          <c:tx>
            <c:strRef>
              <c:f>CLmax_Raymer!$B$11</c:f>
              <c:strCache>
                <c:ptCount val="1"/>
                <c:pt idx="0">
                  <c:v>Double Slotted Flap &amp; Slat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333902706606115E-2"/>
                  <c:y val="-0.2222222222222222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99321381123656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4C69-4AFB-89AC-D00EDB587C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CLmax_Raymer!$C$11:$I$11</c:f>
              <c:numCache>
                <c:formatCode>0.00</c:formatCode>
                <c:ptCount val="7"/>
                <c:pt idx="0" formatCode="General">
                  <c:v>3</c:v>
                </c:pt>
                <c:pt idx="1">
                  <c:v>2.9544232590366239</c:v>
                </c:pt>
                <c:pt idx="2">
                  <c:v>2.8190778623577253</c:v>
                </c:pt>
                <c:pt idx="3">
                  <c:v>2.598076211353316</c:v>
                </c:pt>
                <c:pt idx="4">
                  <c:v>2.2981333293569342</c:v>
                </c:pt>
                <c:pt idx="5">
                  <c:v>1.9283628290596182</c:v>
                </c:pt>
                <c:pt idx="6">
                  <c:v>1.5000000000000004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C69-4AFB-89AC-D00EDB587C24}"/>
            </c:ext>
          </c:extLst>
        </c:ser>
        <c:ser>
          <c:idx val="6"/>
          <c:order val="6"/>
          <c:tx>
            <c:strRef>
              <c:f>CLmax_Raymer!$B$12</c:f>
              <c:strCache>
                <c:ptCount val="1"/>
                <c:pt idx="0">
                  <c:v>Triple Slotted Flap &amp; Slat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CLmax_Raymer!$C$12:$I$12</c:f>
              <c:numCache>
                <c:formatCode>0.00</c:formatCode>
                <c:ptCount val="7"/>
                <c:pt idx="0" formatCode="General">
                  <c:v>3.4</c:v>
                </c:pt>
                <c:pt idx="1">
                  <c:v>3.3483463602415071</c:v>
                </c:pt>
                <c:pt idx="2">
                  <c:v>3.1949549106720885</c:v>
                </c:pt>
                <c:pt idx="3">
                  <c:v>2.9444863728670914</c:v>
                </c:pt>
                <c:pt idx="4">
                  <c:v>2.604551106604525</c:v>
                </c:pt>
                <c:pt idx="5">
                  <c:v>2.1854778729342339</c:v>
                </c:pt>
                <c:pt idx="6">
                  <c:v>1.7000000000000004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4C69-4AFB-89AC-D00EDB587C24}"/>
            </c:ext>
          </c:extLst>
        </c:ser>
        <c:ser>
          <c:idx val="7"/>
          <c:order val="7"/>
          <c:tx>
            <c:strRef>
              <c:f>Calc!$E$29</c:f>
              <c:strCache>
                <c:ptCount val="1"/>
                <c:pt idx="0">
                  <c:v>𝜑25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.10817166372721929"/>
                  <c:y val="-0.12962962962962968"/>
                </c:manualLayout>
              </c:layout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C69-4AFB-89AC-D00EDB587C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Calc!$G$29</c:f>
              <c:numCache>
                <c:formatCode>General</c:formatCode>
                <c:ptCount val="1"/>
                <c:pt idx="0">
                  <c:v>25</c:v>
                </c:pt>
              </c:numCache>
            </c:numRef>
          </c:xVal>
          <c:yVal>
            <c:numRef>
              <c:f>Calc!$G$69</c:f>
              <c:numCache>
                <c:formatCode>0.000</c:formatCode>
                <c:ptCount val="1"/>
                <c:pt idx="0">
                  <c:v>2.4470310249989549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4C69-4AFB-89AC-D00EDB587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908847"/>
        <c:axId val="1487909263"/>
      </c:scatterChart>
      <c:valAx>
        <c:axId val="14879088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>
                    <a:effectLst/>
                  </a:rPr>
                  <a:t>𝜑25</a:t>
                </a:r>
                <a:r>
                  <a:rPr lang="de-DE" sz="1000" b="0" i="0" baseline="0">
                    <a:effectLst/>
                  </a:rPr>
                  <a:t> [°]</a:t>
                </a:r>
                <a:endParaRPr lang="de-DE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7909263"/>
        <c:crosses val="autoZero"/>
        <c:crossBetween val="midCat"/>
      </c:valAx>
      <c:valAx>
        <c:axId val="14879092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</a:t>
                </a:r>
                <a:r>
                  <a:rPr lang="de-DE" baseline="-25000"/>
                  <a:t>L,max,L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7908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0513963532336"/>
          <c:y val="5.0925925925925923E-2"/>
          <c:w val="0.67511709184500091"/>
          <c:h val="0.804637649460484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CLmax_Raymer!$B$6</c:f>
              <c:strCache>
                <c:ptCount val="1"/>
                <c:pt idx="0">
                  <c:v>No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7.0546737213403959E-2"/>
                  <c:y val="4.1666666666666664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11D-4B21-8FA1-19C3671364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CLmax_Raymer!$C$6:$I$6</c:f>
              <c:numCache>
                <c:formatCode>0.00</c:formatCode>
                <c:ptCount val="7"/>
                <c:pt idx="0" formatCode="General">
                  <c:v>1.5</c:v>
                </c:pt>
                <c:pt idx="1">
                  <c:v>1.477211629518312</c:v>
                </c:pt>
                <c:pt idx="2">
                  <c:v>1.4095389311788626</c:v>
                </c:pt>
                <c:pt idx="3">
                  <c:v>1.299038105676658</c:v>
                </c:pt>
                <c:pt idx="4">
                  <c:v>1.1490666646784671</c:v>
                </c:pt>
                <c:pt idx="5">
                  <c:v>0.9641814145298091</c:v>
                </c:pt>
                <c:pt idx="6">
                  <c:v>0.75000000000000022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1D-4B21-8FA1-19C367136464}"/>
            </c:ext>
          </c:extLst>
        </c:ser>
        <c:ser>
          <c:idx val="1"/>
          <c:order val="1"/>
          <c:tx>
            <c:strRef>
              <c:f>CLmax_Raymer!$B$7</c:f>
              <c:strCache>
                <c:ptCount val="1"/>
                <c:pt idx="0">
                  <c:v>Plain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5843621399177044E-2"/>
                  <c:y val="-9.259259259259343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11D-4B21-8FA1-19C3671364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CLmax_Raymer!$C$7:$I$7</c:f>
              <c:numCache>
                <c:formatCode>0.00</c:formatCode>
                <c:ptCount val="7"/>
                <c:pt idx="0" formatCode="General">
                  <c:v>1.8</c:v>
                </c:pt>
                <c:pt idx="1">
                  <c:v>1.7726539554219745</c:v>
                </c:pt>
                <c:pt idx="2">
                  <c:v>1.6914467174146353</c:v>
                </c:pt>
                <c:pt idx="3">
                  <c:v>1.5588457268119897</c:v>
                </c:pt>
                <c:pt idx="4">
                  <c:v>1.3788799976141604</c:v>
                </c:pt>
                <c:pt idx="5">
                  <c:v>1.1570176974357709</c:v>
                </c:pt>
                <c:pt idx="6">
                  <c:v>0.90000000000000024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11D-4B21-8FA1-19C367136464}"/>
            </c:ext>
          </c:extLst>
        </c:ser>
        <c:ser>
          <c:idx val="2"/>
          <c:order val="2"/>
          <c:tx>
            <c:strRef>
              <c:f>CLmax_Raymer!$B$8</c:f>
              <c:strCache>
                <c:ptCount val="1"/>
                <c:pt idx="0">
                  <c:v>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261703398186424E-2"/>
                  <c:y val="-5.32403762029746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276895943562608"/>
                      <c:h val="9.25233304170312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F11D-4B21-8FA1-19C3671364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CLmax_Raymer!$C$8:$I$8</c:f>
              <c:numCache>
                <c:formatCode>0.00</c:formatCode>
                <c:ptCount val="7"/>
                <c:pt idx="0" formatCode="General">
                  <c:v>2.2000000000000002</c:v>
                </c:pt>
                <c:pt idx="1">
                  <c:v>2.1665770566268576</c:v>
                </c:pt>
                <c:pt idx="2">
                  <c:v>2.0673237657289989</c:v>
                </c:pt>
                <c:pt idx="3">
                  <c:v>1.9052558883257653</c:v>
                </c:pt>
                <c:pt idx="4">
                  <c:v>1.6852977748617517</c:v>
                </c:pt>
                <c:pt idx="5">
                  <c:v>1.4141327413103868</c:v>
                </c:pt>
                <c:pt idx="6">
                  <c:v>1.1000000000000003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11D-4B21-8FA1-19C367136464}"/>
            </c:ext>
          </c:extLst>
        </c:ser>
        <c:ser>
          <c:idx val="3"/>
          <c:order val="3"/>
          <c:tx>
            <c:strRef>
              <c:f>CLmax_Raymer!$B$9</c:f>
              <c:strCache>
                <c:ptCount val="1"/>
                <c:pt idx="0">
                  <c:v>Fowler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6.150786707217145E-2"/>
                  <c:y val="-0.10648148148148148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11D-4B21-8FA1-19C3671364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CLmax_Raymer!$C$9:$I$9</c:f>
              <c:numCache>
                <c:formatCode>0.00</c:formatCode>
                <c:ptCount val="7"/>
                <c:pt idx="0" formatCode="General">
                  <c:v>2.5</c:v>
                </c:pt>
                <c:pt idx="1">
                  <c:v>2.4620193825305199</c:v>
                </c:pt>
                <c:pt idx="2">
                  <c:v>2.3492315519647713</c:v>
                </c:pt>
                <c:pt idx="3">
                  <c:v>2.1650635094610968</c:v>
                </c:pt>
                <c:pt idx="4">
                  <c:v>1.915111107797445</c:v>
                </c:pt>
                <c:pt idx="5">
                  <c:v>1.6069690242163484</c:v>
                </c:pt>
                <c:pt idx="6">
                  <c:v>1.2500000000000002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11D-4B21-8FA1-19C367136464}"/>
            </c:ext>
          </c:extLst>
        </c:ser>
        <c:ser>
          <c:idx val="4"/>
          <c:order val="4"/>
          <c:tx>
            <c:strRef>
              <c:f>CLmax_Raymer!$B$10</c:f>
              <c:strCache>
                <c:ptCount val="1"/>
                <c:pt idx="0">
                  <c:v>Double Slotted Flap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5.532049234586426E-2"/>
                  <c:y val="-0.17129629629629631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11D-4B21-8FA1-19C3671364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CLmax_Raymer!$C$10:$I$10</c:f>
              <c:numCache>
                <c:formatCode>0.00</c:formatCode>
                <c:ptCount val="7"/>
                <c:pt idx="0" formatCode="General">
                  <c:v>2.7</c:v>
                </c:pt>
                <c:pt idx="1">
                  <c:v>2.6589809331329617</c:v>
                </c:pt>
                <c:pt idx="2">
                  <c:v>2.5371700761219529</c:v>
                </c:pt>
                <c:pt idx="3">
                  <c:v>2.3382685902179845</c:v>
                </c:pt>
                <c:pt idx="4">
                  <c:v>2.0683199964212409</c:v>
                </c:pt>
                <c:pt idx="5">
                  <c:v>1.7355265461536564</c:v>
                </c:pt>
                <c:pt idx="6">
                  <c:v>1.3500000000000003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11D-4B21-8FA1-19C367136464}"/>
            </c:ext>
          </c:extLst>
        </c:ser>
        <c:ser>
          <c:idx val="5"/>
          <c:order val="5"/>
          <c:tx>
            <c:strRef>
              <c:f>CLmax_Raymer!$B$11</c:f>
              <c:strCache>
                <c:ptCount val="1"/>
                <c:pt idx="0">
                  <c:v>Double Slotted Flap &amp; Slat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333902706606115E-2"/>
                  <c:y val="-0.22222222222222227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99321381123656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F11D-4B21-8FA1-19C3671364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CLmax_Raymer!$C$11:$I$11</c:f>
              <c:numCache>
                <c:formatCode>0.00</c:formatCode>
                <c:ptCount val="7"/>
                <c:pt idx="0" formatCode="General">
                  <c:v>3</c:v>
                </c:pt>
                <c:pt idx="1">
                  <c:v>2.9544232590366239</c:v>
                </c:pt>
                <c:pt idx="2">
                  <c:v>2.8190778623577253</c:v>
                </c:pt>
                <c:pt idx="3">
                  <c:v>2.598076211353316</c:v>
                </c:pt>
                <c:pt idx="4">
                  <c:v>2.2981333293569342</c:v>
                </c:pt>
                <c:pt idx="5">
                  <c:v>1.9283628290596182</c:v>
                </c:pt>
                <c:pt idx="6">
                  <c:v>1.5000000000000004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11D-4B21-8FA1-19C367136464}"/>
            </c:ext>
          </c:extLst>
        </c:ser>
        <c:ser>
          <c:idx val="6"/>
          <c:order val="6"/>
          <c:tx>
            <c:strRef>
              <c:f>CLmax_Raymer!$B$12</c:f>
              <c:strCache>
                <c:ptCount val="1"/>
                <c:pt idx="0">
                  <c:v>Triple Slotted Flap &amp; Slat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4.4197438283177563E-2"/>
                  <c:y val="-0.29166666666666669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30139982502187"/>
                      <c:h val="0.1156018518518518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F11D-4B21-8FA1-19C3671364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CLmax_Raymer!$C$5:$I$5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CLmax_Raymer!$C$12:$I$12</c:f>
              <c:numCache>
                <c:formatCode>0.00</c:formatCode>
                <c:ptCount val="7"/>
                <c:pt idx="0" formatCode="General">
                  <c:v>3.4</c:v>
                </c:pt>
                <c:pt idx="1">
                  <c:v>3.3483463602415071</c:v>
                </c:pt>
                <c:pt idx="2">
                  <c:v>3.1949549106720885</c:v>
                </c:pt>
                <c:pt idx="3">
                  <c:v>2.9444863728670914</c:v>
                </c:pt>
                <c:pt idx="4">
                  <c:v>2.604551106604525</c:v>
                </c:pt>
                <c:pt idx="5">
                  <c:v>2.1854778729342339</c:v>
                </c:pt>
                <c:pt idx="6">
                  <c:v>1.7000000000000004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11D-4B21-8FA1-19C367136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908847"/>
        <c:axId val="1487909263"/>
      </c:scatterChart>
      <c:valAx>
        <c:axId val="14879088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00" b="0" i="0">
                    <a:effectLst/>
                  </a:rPr>
                  <a:t>𝜑25</a:t>
                </a:r>
                <a:r>
                  <a:rPr lang="de-DE" sz="1000" b="0" i="0" baseline="0">
                    <a:effectLst/>
                  </a:rPr>
                  <a:t> [°]</a:t>
                </a:r>
                <a:endParaRPr lang="de-DE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7909263"/>
        <c:crosses val="autoZero"/>
        <c:crossBetween val="midCat"/>
      </c:valAx>
      <c:valAx>
        <c:axId val="14879092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</a:t>
                </a:r>
                <a:r>
                  <a:rPr lang="de-DE" baseline="-25000"/>
                  <a:t>L,max,L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7908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2.xml"/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208938</xdr:colOff>
      <xdr:row>83</xdr:row>
      <xdr:rowOff>66013</xdr:rowOff>
    </xdr:from>
    <xdr:ext cx="2177969" cy="3687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A5BDFDB2-C08D-4FE4-9317-AA83160B5B0F}"/>
                </a:ext>
              </a:extLst>
            </xdr:cNvPr>
            <xdr:cNvSpPr txBox="1"/>
          </xdr:nvSpPr>
          <xdr:spPr>
            <a:xfrm>
              <a:off x="6708350" y="17748895"/>
              <a:ext cx="2177969" cy="368755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𝑠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𝑇𝑂𝐺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𝜌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𝐿𝑂𝐹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𝑀𝑇𝑂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</m:den>
                        </m:f>
                      </m:num>
                      <m:den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num>
                          <m:den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𝑀𝑇𝑂</m:t>
                                    </m:r>
                                  </m:sub>
                                </m:s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∙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e>
                            </m:d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A5BDFDB2-C08D-4FE4-9317-AA83160B5B0F}"/>
                </a:ext>
              </a:extLst>
            </xdr:cNvPr>
            <xdr:cNvSpPr txBox="1"/>
          </xdr:nvSpPr>
          <xdr:spPr>
            <a:xfrm>
              <a:off x="6708350" y="17748895"/>
              <a:ext cx="2177969" cy="368755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𝑠_𝑇𝑂𝐺=1/( 𝜌∙𝐶_(𝐿,𝐿𝑂𝐹) )∙(𝑚_𝑀𝑇𝑂∕𝑆_𝑊 )/(𝑇_𝑇𝑂∕(𝑚_𝑀𝑇𝑂∙𝑔) 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120972</xdr:colOff>
      <xdr:row>71</xdr:row>
      <xdr:rowOff>18642</xdr:rowOff>
    </xdr:from>
    <xdr:ext cx="1389547" cy="7433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E01E5ACC-5DEE-4438-9010-3769B2AD07C0}"/>
                </a:ext>
              </a:extLst>
            </xdr:cNvPr>
            <xdr:cNvSpPr txBox="1"/>
          </xdr:nvSpPr>
          <xdr:spPr>
            <a:xfrm>
              <a:off x="6620384" y="15191407"/>
              <a:ext cx="1389547" cy="743358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𝑚𝑎𝑥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2 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num>
                          <m:den>
                            <m:sSubSup>
                              <m:sSubSup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𝑣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𝐿𝑂𝐹</m:t>
                                </m:r>
                              </m:sub>
                              <m:sup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𝜌</m:t>
                            </m:r>
                          </m:den>
                        </m:f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f>
                          <m:f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2 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num>
                          <m:den>
                            <m:sSubSup>
                              <m:sSubSup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𝑣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</m:sub>
                              <m:sup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𝜌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E01E5ACC-5DEE-4438-9010-3769B2AD07C0}"/>
                </a:ext>
              </a:extLst>
            </xdr:cNvPr>
            <xdr:cNvSpPr txBox="1"/>
          </xdr:nvSpPr>
          <xdr:spPr>
            <a:xfrm>
              <a:off x="6620384" y="15191407"/>
              <a:ext cx="1389547" cy="743358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𝐶_(𝐿,𝐿𝑂𝐹)/𝐶_(𝐿,𝑚𝑎𝑥,𝑇𝑂) =((2 𝑤)/(𝑣_𝐿𝑂𝐹^2  𝑆_𝑊  𝜌))/( (2 𝑤)/(𝑣_𝑠^2  𝑆_𝑊  𝜌))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11</xdr:col>
      <xdr:colOff>1084678</xdr:colOff>
      <xdr:row>71</xdr:row>
      <xdr:rowOff>122754</xdr:rowOff>
    </xdr:from>
    <xdr:ext cx="2400300" cy="533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0DE159E3-6D82-40DA-8E57-F5D15A248945}"/>
                </a:ext>
              </a:extLst>
            </xdr:cNvPr>
            <xdr:cNvSpPr txBox="1"/>
          </xdr:nvSpPr>
          <xdr:spPr>
            <a:xfrm>
              <a:off x="8346090" y="15295519"/>
              <a:ext cx="2400300" cy="5334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𝐿𝑂𝐹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𝑚𝑎𝑥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sSubSup>
                          <m:sSub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𝐿𝑂𝐹</m:t>
                            </m:r>
                          </m:sub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Sup>
                          <m:sSub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sSup>
                          <m:s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1.2∙</m:t>
                                </m:r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𝑣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</m:sub>
                                </m:sSub>
                              </m:e>
                            </m:d>
                          </m:e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0DE159E3-6D82-40DA-8E57-F5D15A248945}"/>
                </a:ext>
              </a:extLst>
            </xdr:cNvPr>
            <xdr:cNvSpPr txBox="1"/>
          </xdr:nvSpPr>
          <xdr:spPr>
            <a:xfrm>
              <a:off x="8346090" y="15295519"/>
              <a:ext cx="2400300" cy="5334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𝐶_(𝐿,𝐿𝑂𝐹)/𝐶_(𝐿,𝑚𝑎𝑥,𝑇𝑂) =(𝑣_𝑠^2  )/( 𝑣_𝐿𝑂𝐹^2 )=(𝑣_𝑠^2  )/( (1.2∙𝑣_𝑠 )^2 )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14</xdr:col>
      <xdr:colOff>270011</xdr:colOff>
      <xdr:row>71</xdr:row>
      <xdr:rowOff>184997</xdr:rowOff>
    </xdr:from>
    <xdr:ext cx="1714500" cy="4191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feld 6">
              <a:extLst>
                <a:ext uri="{FF2B5EF4-FFF2-40B4-BE49-F238E27FC236}">
                  <a16:creationId xmlns:a16="http://schemas.microsoft.com/office/drawing/2014/main" id="{502D663C-6A22-49B3-9D2D-61E3EFDBA09E}"/>
                </a:ext>
              </a:extLst>
            </xdr:cNvPr>
            <xdr:cNvSpPr txBox="1"/>
          </xdr:nvSpPr>
          <xdr:spPr>
            <a:xfrm>
              <a:off x="10994040" y="15357762"/>
              <a:ext cx="1714500" cy="4191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𝐿𝑂𝐹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≈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𝑚𝑎𝑥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𝑇𝑂</m:t>
                        </m:r>
                      </m:sub>
                    </m:sSub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sSup>
                          <m:sSup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1.2</m:t>
                            </m:r>
                          </m:e>
                          <m:sup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7" name="Textfeld 6">
              <a:extLst>
                <a:ext uri="{FF2B5EF4-FFF2-40B4-BE49-F238E27FC236}">
                  <a16:creationId xmlns:a16="http://schemas.microsoft.com/office/drawing/2014/main" id="{502D663C-6A22-49B3-9D2D-61E3EFDBA09E}"/>
                </a:ext>
              </a:extLst>
            </xdr:cNvPr>
            <xdr:cNvSpPr txBox="1"/>
          </xdr:nvSpPr>
          <xdr:spPr>
            <a:xfrm>
              <a:off x="10994040" y="15357762"/>
              <a:ext cx="1714500" cy="4191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𝐶_(𝐿,𝐿𝑂𝐹)≈𝐶_(𝐿,𝑚𝑎𝑥,𝑇𝑂)  1/( 〖1.2〗^2 )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11</xdr:col>
      <xdr:colOff>748519</xdr:colOff>
      <xdr:row>72</xdr:row>
      <xdr:rowOff>187748</xdr:rowOff>
    </xdr:from>
    <xdr:to>
      <xdr:col>11</xdr:col>
      <xdr:colOff>1084678</xdr:colOff>
      <xdr:row>72</xdr:row>
      <xdr:rowOff>188615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5E192B8F-8D7A-483B-8A91-123FFA4E3E23}"/>
            </a:ext>
          </a:extLst>
        </xdr:cNvPr>
        <xdr:cNvCxnSpPr>
          <a:stCxn id="5" idx="3"/>
          <a:endCxn id="6" idx="1"/>
        </xdr:cNvCxnSpPr>
      </xdr:nvCxnSpPr>
      <xdr:spPr>
        <a:xfrm flipV="1">
          <a:off x="8009931" y="15562219"/>
          <a:ext cx="336159" cy="86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22361</xdr:colOff>
      <xdr:row>72</xdr:row>
      <xdr:rowOff>187748</xdr:rowOff>
    </xdr:from>
    <xdr:to>
      <xdr:col>14</xdr:col>
      <xdr:colOff>270011</xdr:colOff>
      <xdr:row>72</xdr:row>
      <xdr:rowOff>192841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AC5B6DB1-55C5-45A7-8C65-5938008EB174}"/>
            </a:ext>
          </a:extLst>
        </xdr:cNvPr>
        <xdr:cNvCxnSpPr>
          <a:stCxn id="6" idx="3"/>
          <a:endCxn id="7" idx="1"/>
        </xdr:cNvCxnSpPr>
      </xdr:nvCxnSpPr>
      <xdr:spPr>
        <a:xfrm>
          <a:off x="10746390" y="15562219"/>
          <a:ext cx="247650" cy="5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114809</xdr:colOff>
      <xdr:row>67</xdr:row>
      <xdr:rowOff>89648</xdr:rowOff>
    </xdr:from>
    <xdr:ext cx="3549516" cy="75079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36639780-CBF2-49A3-950B-0EF211F794E2}"/>
                </a:ext>
              </a:extLst>
            </xdr:cNvPr>
            <xdr:cNvSpPr txBox="1"/>
          </xdr:nvSpPr>
          <xdr:spPr>
            <a:xfrm>
              <a:off x="6614221" y="14388354"/>
              <a:ext cx="3549516" cy="750794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2-engines (</a:t>
              </a:r>
              <a:r>
                <a:rPr lang="de-DE" sz="1000" b="0" i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determined based on Airbus A320-200</a:t>
              </a: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</a:p>
            <a:p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1+F: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≈0.8∙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2: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≈0.9∙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3: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≈0.92∙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>
                <a:effectLst/>
              </a:endParaRPr>
            </a:p>
            <a:p>
              <a:endParaRPr lang="de-DE" sz="1100"/>
            </a:p>
          </xdr:txBody>
        </xdr:sp>
      </mc:Choice>
      <mc:Fallback xmlns="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36639780-CBF2-49A3-950B-0EF211F794E2}"/>
                </a:ext>
              </a:extLst>
            </xdr:cNvPr>
            <xdr:cNvSpPr txBox="1"/>
          </xdr:nvSpPr>
          <xdr:spPr>
            <a:xfrm>
              <a:off x="6614221" y="14388354"/>
              <a:ext cx="3549516" cy="750794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2-engines (</a:t>
              </a:r>
              <a:r>
                <a:rPr lang="de-DE" sz="1000" b="0" i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determined based on Airbus A320-200</a:t>
              </a: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</a:p>
            <a:p>
              <a:pPr/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1+F: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𝐶_(𝐿,𝑚𝑎𝑥,𝑇𝑂)≈0.8∙𝐶_(𝐿,𝑚𝑎𝑥,𝐿)</a:t>
              </a:r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2: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𝐶_(𝐿,𝑚𝑎𝑥,𝑇𝑂)≈0.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9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∙𝐶_(𝐿,𝑚𝑎𝑥,𝐿)</a:t>
              </a:r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3: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𝐶_(𝐿,𝑚𝑎𝑥,𝑇𝑂)≈0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.92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∙𝐶_(𝐿,𝑚𝑎𝑥,𝐿)</a:t>
              </a:r>
              <a:endParaRPr lang="de-DE">
                <a:effectLst/>
              </a:endParaRPr>
            </a:p>
            <a:p>
              <a:pPr/>
              <a:endParaRPr lang="de-DE" sz="1100"/>
            </a:p>
          </xdr:txBody>
        </xdr:sp>
      </mc:Fallback>
    </mc:AlternateContent>
    <xdr:clientData/>
  </xdr:oneCellAnchor>
  <xdr:twoCellAnchor>
    <xdr:from>
      <xdr:col>2</xdr:col>
      <xdr:colOff>146745</xdr:colOff>
      <xdr:row>37</xdr:row>
      <xdr:rowOff>106913</xdr:rowOff>
    </xdr:from>
    <xdr:to>
      <xdr:col>9</xdr:col>
      <xdr:colOff>32445</xdr:colOff>
      <xdr:row>51</xdr:row>
      <xdr:rowOff>156270</xdr:rowOff>
    </xdr:to>
    <xdr:graphicFrame macro="">
      <xdr:nvGraphicFramePr>
        <xdr:cNvPr id="22" name="Diagramm 21">
          <a:extLst>
            <a:ext uri="{FF2B5EF4-FFF2-40B4-BE49-F238E27FC236}">
              <a16:creationId xmlns:a16="http://schemas.microsoft.com/office/drawing/2014/main" id="{FCF8AA55-D4A3-46A5-B871-8C3EF69335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134469</xdr:colOff>
      <xdr:row>78</xdr:row>
      <xdr:rowOff>134471</xdr:rowOff>
    </xdr:from>
    <xdr:ext cx="1557619" cy="3025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294B5EE4-082F-4063-B824-3566B4D3CFFA}"/>
                </a:ext>
              </a:extLst>
            </xdr:cNvPr>
            <xdr:cNvSpPr txBox="1"/>
          </xdr:nvSpPr>
          <xdr:spPr>
            <a:xfrm>
              <a:off x="6633881" y="16764000"/>
              <a:ext cx="1557619" cy="30255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𝑚𝑖𝑛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≈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𝐿𝑂𝐹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294B5EE4-082F-4063-B824-3566B4D3CFFA}"/>
                </a:ext>
              </a:extLst>
            </xdr:cNvPr>
            <xdr:cNvSpPr txBox="1"/>
          </xdr:nvSpPr>
          <xdr:spPr>
            <a:xfrm>
              <a:off x="6633881" y="16764000"/>
              <a:ext cx="1557619" cy="30255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𝑣_2=𝑣_2𝑚𝑖𝑛≈𝑣_𝐿𝑂𝐹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134470</xdr:colOff>
      <xdr:row>75</xdr:row>
      <xdr:rowOff>156883</xdr:rowOff>
    </xdr:from>
    <xdr:ext cx="1568824" cy="5334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83CEA6F3-19ED-4947-979F-0BFE72BB027D}"/>
                </a:ext>
              </a:extLst>
            </xdr:cNvPr>
            <xdr:cNvSpPr txBox="1"/>
          </xdr:nvSpPr>
          <xdr:spPr>
            <a:xfrm>
              <a:off x="6633882" y="16147677"/>
              <a:ext cx="1568824" cy="5334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2 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𝑊</m:t>
                            </m:r>
                          </m:num>
                          <m:den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𝜌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,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𝑚𝑎𝑥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,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den>
                        </m:f>
                      </m:e>
                    </m:rad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83CEA6F3-19ED-4947-979F-0BFE72BB027D}"/>
                </a:ext>
              </a:extLst>
            </xdr:cNvPr>
            <xdr:cNvSpPr txBox="1"/>
          </xdr:nvSpPr>
          <xdr:spPr>
            <a:xfrm>
              <a:off x="6633882" y="16147677"/>
              <a:ext cx="1568824" cy="533400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𝑣_𝑆=√((2 𝑊)/(𝜌 𝑆_𝑊  𝐶_(𝐿,𝑚𝑎𝑥,𝑇𝑂) ))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129986</xdr:colOff>
      <xdr:row>80</xdr:row>
      <xdr:rowOff>73958</xdr:rowOff>
    </xdr:from>
    <xdr:ext cx="1573308" cy="3025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CF1A4A32-1C1D-4E17-9984-056D75916E1D}"/>
                </a:ext>
              </a:extLst>
            </xdr:cNvPr>
            <xdr:cNvSpPr txBox="1"/>
          </xdr:nvSpPr>
          <xdr:spPr>
            <a:xfrm>
              <a:off x="6629398" y="17140517"/>
              <a:ext cx="1573308" cy="30255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𝑅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≈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𝐿𝑂𝐹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−3 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𝑘𝑡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CF1A4A32-1C1D-4E17-9984-056D75916E1D}"/>
                </a:ext>
              </a:extLst>
            </xdr:cNvPr>
            <xdr:cNvSpPr txBox="1"/>
          </xdr:nvSpPr>
          <xdr:spPr>
            <a:xfrm>
              <a:off x="6629398" y="17140517"/>
              <a:ext cx="1573308" cy="30255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𝑣_𝑅≈𝑣_𝐿𝑂𝐹−3 𝑘𝑡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112057</xdr:colOff>
      <xdr:row>56</xdr:row>
      <xdr:rowOff>22411</xdr:rowOff>
    </xdr:from>
    <xdr:ext cx="1759324" cy="4706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2DA79089-BE69-4897-B28C-69C784562AFE}"/>
                </a:ext>
              </a:extLst>
            </xdr:cNvPr>
            <xdr:cNvSpPr txBox="1"/>
          </xdr:nvSpPr>
          <xdr:spPr>
            <a:xfrm>
              <a:off x="6611469" y="12046323"/>
              <a:ext cx="1759324" cy="470647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ρ</m:t>
                    </m:r>
                    <m:r>
                      <m:rPr>
                        <m:nor/>
                      </m:rPr>
                      <a:rPr lang="de-DE" sz="1100" b="0" i="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= 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ρ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</m:t>
                        </m:r>
                      </m:sub>
                    </m:sSub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sSup>
                      <m:sSup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∙</m:t>
                            </m:r>
                            <m:f>
                              <m:f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𝐻</m:t>
                                </m:r>
                              </m:num>
                              <m:den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𝑇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0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d>
                          <m:d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num>
                              <m:den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</m:t>
                                </m:r>
                              </m:den>
                            </m:f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 − 1</m:t>
                            </m:r>
                          </m:e>
                        </m:d>
                      </m:sup>
                    </m:sSup>
                  </m:oMath>
                </m:oMathPara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de-DE" sz="1100"/>
            </a:p>
          </xdr:txBody>
        </xdr:sp>
      </mc:Choice>
      <mc:Fallback xmlns="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2DA79089-BE69-4897-B28C-69C784562AFE}"/>
                </a:ext>
              </a:extLst>
            </xdr:cNvPr>
            <xdr:cNvSpPr txBox="1"/>
          </xdr:nvSpPr>
          <xdr:spPr>
            <a:xfrm>
              <a:off x="6611469" y="12046323"/>
              <a:ext cx="1759324" cy="470647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ρ" = " ρ_0∙(1−𝐿∙𝐻/𝑇_0 )^((𝑔/(𝑅 𝐿)   − 1) )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107575</xdr:colOff>
      <xdr:row>58</xdr:row>
      <xdr:rowOff>73959</xdr:rowOff>
    </xdr:from>
    <xdr:ext cx="1775013" cy="2510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E00D4328-1A30-46CB-AB07-52DDCF75AF6D}"/>
                </a:ext>
              </a:extLst>
            </xdr:cNvPr>
            <xdr:cNvSpPr txBox="1"/>
          </xdr:nvSpPr>
          <xdr:spPr>
            <a:xfrm>
              <a:off x="6606987" y="12086665"/>
              <a:ext cx="1775013" cy="251011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𝜎</m:t>
                    </m:r>
                    <m:r>
                      <m:rPr>
                        <m:nor/>
                      </m:rPr>
                      <a:rPr lang="de-DE" sz="1100" b="0" i="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= </m:t>
                    </m:r>
                    <m:r>
                      <m:rPr>
                        <m:sty m:val="p"/>
                      </m:rP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ρ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/</m:t>
                    </m:r>
                    <m:sSub>
                      <m:sSub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ρ</m:t>
                        </m:r>
                      </m:e>
                      <m:sub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de-DE" sz="1100"/>
            </a:p>
          </xdr:txBody>
        </xdr:sp>
      </mc:Choice>
      <mc:Fallback xmlns="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E00D4328-1A30-46CB-AB07-52DDCF75AF6D}"/>
                </a:ext>
              </a:extLst>
            </xdr:cNvPr>
            <xdr:cNvSpPr txBox="1"/>
          </xdr:nvSpPr>
          <xdr:spPr>
            <a:xfrm>
              <a:off x="6606987" y="12086665"/>
              <a:ext cx="1775013" cy="251011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𝜎" = " ρ/ρ_0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de-DE" sz="1100"/>
            </a:p>
          </xdr:txBody>
        </xdr:sp>
      </mc:Fallback>
    </mc:AlternateContent>
    <xdr:clientData/>
  </xdr:oneCellAnchor>
  <xdr:oneCellAnchor>
    <xdr:from>
      <xdr:col>10</xdr:col>
      <xdr:colOff>100852</xdr:colOff>
      <xdr:row>46</xdr:row>
      <xdr:rowOff>56031</xdr:rowOff>
    </xdr:from>
    <xdr:ext cx="1759324" cy="17593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533BE246-276E-4869-ABC2-78D01A28ED56}"/>
                </a:ext>
              </a:extLst>
            </xdr:cNvPr>
            <xdr:cNvSpPr txBox="1"/>
          </xdr:nvSpPr>
          <xdr:spPr>
            <a:xfrm>
              <a:off x="6600264" y="9726707"/>
              <a:ext cx="1759324" cy="175932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m:rPr>
                          <m:sty m:val="p"/>
                        </m:r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ρ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=1.225</m:t>
                  </m:r>
                  <m:f>
                    <m:fPr>
                      <m:type m:val="lin"/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𝑘𝑔</m:t>
                      </m:r>
                    </m:num>
                    <m:den>
                      <m:sSup>
                        <m:sSupPr>
                          <m:ctrlP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𝑚</m:t>
                          </m:r>
                        </m:e>
                        <m:sup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3</m:t>
                          </m:r>
                        </m:sup>
                      </m:sSup>
                    </m:den>
                  </m:f>
                </m:oMath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=288.15 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𝐾</m:t>
                  </m:r>
                </m:oMath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14:m>
                <m:oMath xmlns:m="http://schemas.openxmlformats.org/officeDocument/2006/math"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𝑅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=287.058 </m:t>
                  </m:r>
                  <m:f>
                    <m:fPr>
                      <m:type m:val="lin"/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𝐾</m:t>
                      </m:r>
                    </m:num>
                    <m:den>
                      <m:d>
                        <m:dPr>
                          <m:ctrlP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dPr>
                        <m:e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𝑘𝑔</m:t>
                          </m:r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 </m:t>
                          </m:r>
                          <m:sSup>
                            <m:sSupPr>
                              <m:ctrlP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pPr>
                            <m:e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𝑠</m:t>
                              </m:r>
                            </m:e>
                            <m:sup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2</m:t>
                              </m:r>
                            </m:sup>
                          </m:sSup>
                        </m:e>
                      </m:d>
                    </m:den>
                  </m:f>
                </m:oMath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14:m>
                <m:oMath xmlns:m="http://schemas.openxmlformats.org/officeDocument/2006/math"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𝐿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=6.5∙</m:t>
                  </m:r>
                  <m:sSup>
                    <m:sSup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10</m:t>
                      </m:r>
                    </m:e>
                    <m:sup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−3</m:t>
                      </m:r>
                    </m:sup>
                  </m:sSup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 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𝐾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/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𝑚</m:t>
                  </m:r>
                </m:oMath>
              </a14:m>
              <a:endParaRPr lang="de-DE" sz="1100" b="0" i="1">
                <a:solidFill>
                  <a:schemeClr val="tx1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1">
                <a:solidFill>
                  <a:schemeClr val="tx1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14:m>
                <m:oMath xmlns:m="http://schemas.openxmlformats.org/officeDocument/2006/math"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𝑔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=9.80665 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𝑚</m:t>
                  </m:r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/</m:t>
                  </m:r>
                  <m:sSup>
                    <m:sSup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𝑠</m:t>
                      </m:r>
                    </m:e>
                    <m:sup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</m:t>
                      </m:r>
                    </m:sup>
                  </m:sSup>
                </m:oMath>
              </a14:m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533BE246-276E-4869-ABC2-78D01A28ED56}"/>
                </a:ext>
              </a:extLst>
            </xdr:cNvPr>
            <xdr:cNvSpPr txBox="1"/>
          </xdr:nvSpPr>
          <xdr:spPr>
            <a:xfrm>
              <a:off x="6600264" y="9726707"/>
              <a:ext cx="1759324" cy="175932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ρ_0=1.225 𝑘𝑔∕𝑚^3 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𝑇_0=288.15 𝐾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𝑅=287.058  𝐾∕(𝑘𝑔 𝑠^2 ) 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𝐿=6.5∙10^(−3)  𝐾/𝑚</a:t>
              </a:r>
              <a:endParaRPr lang="de-DE" sz="1100" b="0" i="1">
                <a:solidFill>
                  <a:schemeClr val="tx1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de-DE" sz="1100" b="0" i="1">
                <a:solidFill>
                  <a:schemeClr val="tx1"/>
                </a:solidFill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𝑔=9.80665 𝑚/𝑠^2</a:t>
              </a:r>
              <a:endParaRPr lang="de-DE" sz="1100" b="0" i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mc:Fallback>
    </mc:AlternateContent>
    <xdr:clientData/>
  </xdr:oneCellAnchor>
  <xdr:twoCellAnchor editAs="oneCell">
    <xdr:from>
      <xdr:col>22</xdr:col>
      <xdr:colOff>405093</xdr:colOff>
      <xdr:row>71</xdr:row>
      <xdr:rowOff>5602</xdr:rowOff>
    </xdr:from>
    <xdr:to>
      <xdr:col>29</xdr:col>
      <xdr:colOff>234364</xdr:colOff>
      <xdr:row>74</xdr:row>
      <xdr:rowOff>140179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id="{9054CF99-2FB3-4F73-823E-114DD7A1D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373475" y="12242426"/>
          <a:ext cx="5163271" cy="762106"/>
        </a:xfrm>
        <a:prstGeom prst="rect">
          <a:avLst/>
        </a:prstGeom>
      </xdr:spPr>
    </xdr:pic>
    <xdr:clientData/>
  </xdr:twoCellAnchor>
  <xdr:twoCellAnchor editAs="oneCell">
    <xdr:from>
      <xdr:col>22</xdr:col>
      <xdr:colOff>224118</xdr:colOff>
      <xdr:row>53</xdr:row>
      <xdr:rowOff>22411</xdr:rowOff>
    </xdr:from>
    <xdr:to>
      <xdr:col>28</xdr:col>
      <xdr:colOff>653441</xdr:colOff>
      <xdr:row>70</xdr:row>
      <xdr:rowOff>12813</xdr:rowOff>
    </xdr:to>
    <xdr:pic>
      <xdr:nvPicPr>
        <xdr:cNvPr id="27" name="Grafik 26">
          <a:extLst>
            <a:ext uri="{FF2B5EF4-FFF2-40B4-BE49-F238E27FC236}">
              <a16:creationId xmlns:a16="http://schemas.microsoft.com/office/drawing/2014/main" id="{485F22CF-417E-4020-85F0-619B922FA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192500" y="8527676"/>
          <a:ext cx="5001323" cy="3486637"/>
        </a:xfrm>
        <a:prstGeom prst="rect">
          <a:avLst/>
        </a:prstGeom>
      </xdr:spPr>
    </xdr:pic>
    <xdr:clientData/>
  </xdr:twoCellAnchor>
  <xdr:twoCellAnchor editAs="oneCell">
    <xdr:from>
      <xdr:col>22</xdr:col>
      <xdr:colOff>281268</xdr:colOff>
      <xdr:row>75</xdr:row>
      <xdr:rowOff>197223</xdr:rowOff>
    </xdr:from>
    <xdr:to>
      <xdr:col>25</xdr:col>
      <xdr:colOff>424482</xdr:colOff>
      <xdr:row>79</xdr:row>
      <xdr:rowOff>191967</xdr:rowOff>
    </xdr:to>
    <xdr:pic>
      <xdr:nvPicPr>
        <xdr:cNvPr id="28" name="Grafik 27">
          <a:extLst>
            <a:ext uri="{FF2B5EF4-FFF2-40B4-BE49-F238E27FC236}">
              <a16:creationId xmlns:a16="http://schemas.microsoft.com/office/drawing/2014/main" id="{1592019B-A114-4FFC-80CF-5B9342647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249650" y="13252076"/>
          <a:ext cx="2429214" cy="876422"/>
        </a:xfrm>
        <a:prstGeom prst="rect">
          <a:avLst/>
        </a:prstGeom>
      </xdr:spPr>
    </xdr:pic>
    <xdr:clientData/>
  </xdr:twoCellAnchor>
  <xdr:twoCellAnchor>
    <xdr:from>
      <xdr:col>10</xdr:col>
      <xdr:colOff>156882</xdr:colOff>
      <xdr:row>13</xdr:row>
      <xdr:rowOff>190500</xdr:rowOff>
    </xdr:from>
    <xdr:to>
      <xdr:col>14</xdr:col>
      <xdr:colOff>526676</xdr:colOff>
      <xdr:row>19</xdr:row>
      <xdr:rowOff>156882</xdr:rowOff>
    </xdr:to>
    <xdr:sp macro="" textlink="">
      <xdr:nvSpPr>
        <xdr:cNvPr id="29" name="Textfeld 28">
          <a:extLst>
            <a:ext uri="{FF2B5EF4-FFF2-40B4-BE49-F238E27FC236}">
              <a16:creationId xmlns:a16="http://schemas.microsoft.com/office/drawing/2014/main" id="{02697689-552E-4210-AC25-AB3DD467BCBC}"/>
            </a:ext>
          </a:extLst>
        </xdr:cNvPr>
        <xdr:cNvSpPr txBox="1"/>
      </xdr:nvSpPr>
      <xdr:spPr>
        <a:xfrm>
          <a:off x="7210825" y="2737757"/>
          <a:ext cx="4745851" cy="10984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For</a:t>
          </a:r>
          <a:r>
            <a:rPr lang="de-DE" sz="1100" baseline="0"/>
            <a:t> (most) Airbus models there are 3 (possible)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take-off </a:t>
          </a:r>
          <a:r>
            <a:rPr lang="de-DE" sz="1100" baseline="0"/>
            <a:t>flap positions:</a:t>
          </a:r>
        </a:p>
        <a:p>
          <a:r>
            <a:rPr lang="de-DE" sz="1100" baseline="0"/>
            <a:t>1)	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Configuration</a:t>
          </a:r>
          <a:r>
            <a:rPr lang="de-DE" sz="1100" baseline="0"/>
            <a:t> 1+F     (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low flap deflection</a:t>
          </a:r>
          <a:r>
            <a:rPr lang="de-DE" sz="1100" baseline="0"/>
            <a:t>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	Configuration 2         (medium flap deflection)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	Configuration 3         (high flap deflection)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 other aircraft types chose the configuration that fits the most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endParaRPr lang="de-DE">
            <a:effectLst/>
          </a:endParaRPr>
        </a:p>
        <a:p>
          <a:endParaRPr lang="de-DE" sz="1100"/>
        </a:p>
      </xdr:txBody>
    </xdr:sp>
    <xdr:clientData/>
  </xdr:twoCellAnchor>
  <xdr:oneCellAnchor>
    <xdr:from>
      <xdr:col>13</xdr:col>
      <xdr:colOff>268942</xdr:colOff>
      <xdr:row>67</xdr:row>
      <xdr:rowOff>123265</xdr:rowOff>
    </xdr:from>
    <xdr:ext cx="3549516" cy="73958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Textfeld 29">
              <a:extLst>
                <a:ext uri="{FF2B5EF4-FFF2-40B4-BE49-F238E27FC236}">
                  <a16:creationId xmlns:a16="http://schemas.microsoft.com/office/drawing/2014/main" id="{A53209F3-9B3D-4D56-8B4F-0F9ADEA95325}"/>
                </a:ext>
              </a:extLst>
            </xdr:cNvPr>
            <xdr:cNvSpPr txBox="1"/>
          </xdr:nvSpPr>
          <xdr:spPr>
            <a:xfrm>
              <a:off x="10230971" y="14421971"/>
              <a:ext cx="3549516" cy="73958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4-engines (</a:t>
              </a:r>
              <a:r>
                <a:rPr lang="de-DE" sz="1100" b="0" i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determined based on Airbus A340-300</a:t>
              </a: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de-DE">
                <a:effectLst/>
              </a:endParaRPr>
            </a:p>
            <a:p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1+F: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≈0.9∙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2: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≈0.98∙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3:	</a:t>
              </a:r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≈0.99∙</m:t>
                  </m:r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𝑚𝑎𝑥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,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𝐿</m:t>
                      </m:r>
                    </m:sub>
                  </m:sSub>
                </m:oMath>
              </a14:m>
              <a:endParaRPr lang="de-DE">
                <a:effectLst/>
              </a:endParaRPr>
            </a:p>
            <a:p>
              <a:endParaRPr lang="de-DE" sz="1100"/>
            </a:p>
          </xdr:txBody>
        </xdr:sp>
      </mc:Choice>
      <mc:Fallback xmlns="">
        <xdr:sp macro="" textlink="">
          <xdr:nvSpPr>
            <xdr:cNvPr id="30" name="Textfeld 29">
              <a:extLst>
                <a:ext uri="{FF2B5EF4-FFF2-40B4-BE49-F238E27FC236}">
                  <a16:creationId xmlns:a16="http://schemas.microsoft.com/office/drawing/2014/main" id="{A53209F3-9B3D-4D56-8B4F-0F9ADEA95325}"/>
                </a:ext>
              </a:extLst>
            </xdr:cNvPr>
            <xdr:cNvSpPr txBox="1"/>
          </xdr:nvSpPr>
          <xdr:spPr>
            <a:xfrm>
              <a:off x="10230971" y="14421971"/>
              <a:ext cx="3549516" cy="739589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4-engines (</a:t>
              </a:r>
              <a:r>
                <a:rPr lang="de-DE" sz="1100" b="0" i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determined based on Airbus A340-300</a:t>
              </a:r>
              <a:r>
                <a:rPr lang="de-DE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de-DE">
                <a:effectLst/>
              </a:endParaRPr>
            </a:p>
            <a:p>
              <a:pPr/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1+F: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𝐶_(𝐿,𝑚𝑎𝑥,𝑇𝑂)≈0.9∙𝐶_(𝐿,𝑚𝑎𝑥,𝐿)</a:t>
              </a:r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2: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𝐶_(𝐿,𝑚𝑎𝑥,𝑇𝑂)≈0.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98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∙𝐶_(𝐿,𝑚𝑎𝑥,𝐿)</a:t>
              </a:r>
              <a:endParaRPr lang="de-DE" sz="110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de-DE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Configuration 3:	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𝐶_(𝐿,𝑚𝑎𝑥,𝑇𝑂)≈0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.99</a:t>
              </a:r>
              <a:r>
                <a:rPr lang="de-DE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∙𝐶_(𝐿,𝑚𝑎𝑥,𝐿)</a:t>
              </a:r>
              <a:endParaRPr lang="de-DE">
                <a:effectLst/>
              </a:endParaRPr>
            </a:p>
            <a:p>
              <a:pPr/>
              <a:endParaRPr lang="de-DE" sz="1100"/>
            </a:p>
          </xdr:txBody>
        </xdr:sp>
      </mc:Fallback>
    </mc:AlternateContent>
    <xdr:clientData/>
  </xdr:oneCellAnchor>
  <xdr:twoCellAnchor>
    <xdr:from>
      <xdr:col>10</xdr:col>
      <xdr:colOff>118783</xdr:colOff>
      <xdr:row>6</xdr:row>
      <xdr:rowOff>44826</xdr:rowOff>
    </xdr:from>
    <xdr:to>
      <xdr:col>14</xdr:col>
      <xdr:colOff>661147</xdr:colOff>
      <xdr:row>11</xdr:row>
      <xdr:rowOff>44825</xdr:rowOff>
    </xdr:to>
    <xdr:sp macro="" textlink="">
      <xdr:nvSpPr>
        <xdr:cNvPr id="31" name="Textfeld 30">
          <a:extLst>
            <a:ext uri="{FF2B5EF4-FFF2-40B4-BE49-F238E27FC236}">
              <a16:creationId xmlns:a16="http://schemas.microsoft.com/office/drawing/2014/main" id="{2C2A5AE9-2965-4839-947C-8F4EF12A072B}"/>
            </a:ext>
          </a:extLst>
        </xdr:cNvPr>
        <xdr:cNvSpPr txBox="1"/>
      </xdr:nvSpPr>
      <xdr:spPr>
        <a:xfrm>
          <a:off x="6618195" y="1277473"/>
          <a:ext cx="4766981" cy="10197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1) 	Set a maximum Lift coefficient</a:t>
          </a:r>
          <a:r>
            <a:rPr lang="de-DE" sz="1100" baseline="0"/>
            <a:t> in landing configuration CL,max, 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/>
            <a:t>	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&amp; select a flap position</a:t>
          </a:r>
          <a:endParaRPr lang="de-DE" sz="1100" baseline="0"/>
        </a:p>
        <a:p>
          <a:pPr algn="ctr"/>
          <a:r>
            <a:rPr lang="de-DE" sz="1100" baseline="0"/>
            <a:t>or</a:t>
          </a:r>
        </a:p>
        <a:p>
          <a:endParaRPr lang="de-DE">
            <a:effectLst/>
          </a:endParaRPr>
        </a:p>
        <a:p>
          <a:r>
            <a:rPr lang="de-DE">
              <a:effectLst/>
            </a:rPr>
            <a:t>2)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	leave the field empy and select a flap type &amp; flap position</a:t>
          </a:r>
          <a:endParaRPr lang="de-DE">
            <a:effectLst/>
          </a:endParaRPr>
        </a:p>
        <a:p>
          <a:endParaRPr lang="de-DE" sz="1100"/>
        </a:p>
      </xdr:txBody>
    </xdr:sp>
    <xdr:clientData/>
  </xdr:twoCellAnchor>
  <xdr:twoCellAnchor>
    <xdr:from>
      <xdr:col>8</xdr:col>
      <xdr:colOff>22411</xdr:colOff>
      <xdr:row>6</xdr:row>
      <xdr:rowOff>168090</xdr:rowOff>
    </xdr:from>
    <xdr:to>
      <xdr:col>10</xdr:col>
      <xdr:colOff>96264</xdr:colOff>
      <xdr:row>6</xdr:row>
      <xdr:rowOff>168090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A14D8846-63E2-4D53-9632-35C76672DC8A}"/>
            </a:ext>
          </a:extLst>
        </xdr:cNvPr>
        <xdr:cNvCxnSpPr/>
      </xdr:nvCxnSpPr>
      <xdr:spPr>
        <a:xfrm flipH="1" flipV="1">
          <a:off x="5479676" y="1400737"/>
          <a:ext cx="1116000" cy="0"/>
        </a:xfrm>
        <a:prstGeom prst="straightConnector1">
          <a:avLst/>
        </a:prstGeom>
        <a:ln w="1270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29134</xdr:colOff>
      <xdr:row>10</xdr:row>
      <xdr:rowOff>67239</xdr:rowOff>
    </xdr:from>
    <xdr:to>
      <xdr:col>10</xdr:col>
      <xdr:colOff>102987</xdr:colOff>
      <xdr:row>10</xdr:row>
      <xdr:rowOff>67239</xdr:rowOff>
    </xdr:to>
    <xdr:cxnSp macro="">
      <xdr:nvCxnSpPr>
        <xdr:cNvPr id="32" name="Gerade Verbindung mit Pfeil 31">
          <a:extLst>
            <a:ext uri="{FF2B5EF4-FFF2-40B4-BE49-F238E27FC236}">
              <a16:creationId xmlns:a16="http://schemas.microsoft.com/office/drawing/2014/main" id="{CB5F0D6E-DC42-42A6-9C9B-C04A1C5BC9B7}"/>
            </a:ext>
          </a:extLst>
        </xdr:cNvPr>
        <xdr:cNvCxnSpPr/>
      </xdr:nvCxnSpPr>
      <xdr:spPr>
        <a:xfrm flipH="1">
          <a:off x="5486399" y="2117915"/>
          <a:ext cx="1116000" cy="0"/>
        </a:xfrm>
        <a:prstGeom prst="straightConnector1">
          <a:avLst/>
        </a:prstGeom>
        <a:ln w="1270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24652</xdr:colOff>
      <xdr:row>14</xdr:row>
      <xdr:rowOff>100853</xdr:rowOff>
    </xdr:from>
    <xdr:to>
      <xdr:col>10</xdr:col>
      <xdr:colOff>134505</xdr:colOff>
      <xdr:row>14</xdr:row>
      <xdr:rowOff>100853</xdr:rowOff>
    </xdr:to>
    <xdr:cxnSp macro="">
      <xdr:nvCxnSpPr>
        <xdr:cNvPr id="34" name="Gerade Verbindung mit Pfeil 33">
          <a:extLst>
            <a:ext uri="{FF2B5EF4-FFF2-40B4-BE49-F238E27FC236}">
              <a16:creationId xmlns:a16="http://schemas.microsoft.com/office/drawing/2014/main" id="{8977681B-FFAE-4838-AB51-C9AB3388A191}"/>
            </a:ext>
          </a:extLst>
        </xdr:cNvPr>
        <xdr:cNvCxnSpPr/>
      </xdr:nvCxnSpPr>
      <xdr:spPr>
        <a:xfrm flipH="1">
          <a:off x="5481917" y="3372971"/>
          <a:ext cx="1152000" cy="0"/>
        </a:xfrm>
        <a:prstGeom prst="straightConnector1">
          <a:avLst/>
        </a:prstGeom>
        <a:ln w="1270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163607</xdr:colOff>
      <xdr:row>27</xdr:row>
      <xdr:rowOff>163606</xdr:rowOff>
    </xdr:from>
    <xdr:to>
      <xdr:col>11</xdr:col>
      <xdr:colOff>1423147</xdr:colOff>
      <xdr:row>28</xdr:row>
      <xdr:rowOff>179294</xdr:rowOff>
    </xdr:to>
    <xdr:sp macro="" textlink="">
      <xdr:nvSpPr>
        <xdr:cNvPr id="37" name="Textfeld 36">
          <a:extLst>
            <a:ext uri="{FF2B5EF4-FFF2-40B4-BE49-F238E27FC236}">
              <a16:creationId xmlns:a16="http://schemas.microsoft.com/office/drawing/2014/main" id="{724C1135-5785-4B74-9446-B83981D51F4F}"/>
            </a:ext>
          </a:extLst>
        </xdr:cNvPr>
        <xdr:cNvSpPr txBox="1"/>
      </xdr:nvSpPr>
      <xdr:spPr>
        <a:xfrm>
          <a:off x="6663019" y="6069106"/>
          <a:ext cx="2021540" cy="2173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effectLst/>
            </a:rPr>
            <a:t>Enter</a:t>
          </a:r>
          <a:r>
            <a:rPr lang="de-DE" sz="1100" baseline="0">
              <a:effectLst/>
            </a:rPr>
            <a:t> the parameters</a:t>
          </a:r>
          <a:endParaRPr lang="de-DE">
            <a:effectLst/>
          </a:endParaRPr>
        </a:p>
        <a:p>
          <a:endParaRPr lang="de-DE" sz="1100"/>
        </a:p>
      </xdr:txBody>
    </xdr:sp>
    <xdr:clientData/>
  </xdr:twoCellAnchor>
  <xdr:twoCellAnchor>
    <xdr:from>
      <xdr:col>8</xdr:col>
      <xdr:colOff>381000</xdr:colOff>
      <xdr:row>28</xdr:row>
      <xdr:rowOff>89647</xdr:rowOff>
    </xdr:from>
    <xdr:to>
      <xdr:col>10</xdr:col>
      <xdr:colOff>145286</xdr:colOff>
      <xdr:row>28</xdr:row>
      <xdr:rowOff>89647</xdr:rowOff>
    </xdr:to>
    <xdr:cxnSp macro="">
      <xdr:nvCxnSpPr>
        <xdr:cNvPr id="38" name="Gerade Verbindung mit Pfeil 37">
          <a:extLst>
            <a:ext uri="{FF2B5EF4-FFF2-40B4-BE49-F238E27FC236}">
              <a16:creationId xmlns:a16="http://schemas.microsoft.com/office/drawing/2014/main" id="{AF153493-2246-41E3-B1CD-BA01B8240DCF}"/>
            </a:ext>
          </a:extLst>
        </xdr:cNvPr>
        <xdr:cNvCxnSpPr>
          <a:endCxn id="40" idx="2"/>
        </xdr:cNvCxnSpPr>
      </xdr:nvCxnSpPr>
      <xdr:spPr>
        <a:xfrm flipH="1" flipV="1">
          <a:off x="5838265" y="6196853"/>
          <a:ext cx="806433" cy="0"/>
        </a:xfrm>
        <a:prstGeom prst="straightConnector1">
          <a:avLst/>
        </a:prstGeom>
        <a:ln w="12700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22412</xdr:colOff>
      <xdr:row>21</xdr:row>
      <xdr:rowOff>11205</xdr:rowOff>
    </xdr:from>
    <xdr:to>
      <xdr:col>8</xdr:col>
      <xdr:colOff>381000</xdr:colOff>
      <xdr:row>34</xdr:row>
      <xdr:rowOff>22411</xdr:rowOff>
    </xdr:to>
    <xdr:sp macro="" textlink="">
      <xdr:nvSpPr>
        <xdr:cNvPr id="40" name="Eckige Klammer rechts 39">
          <a:extLst>
            <a:ext uri="{FF2B5EF4-FFF2-40B4-BE49-F238E27FC236}">
              <a16:creationId xmlns:a16="http://schemas.microsoft.com/office/drawing/2014/main" id="{CD7A0A6E-C785-4283-ADAE-E226473A5B4B}"/>
            </a:ext>
          </a:extLst>
        </xdr:cNvPr>
        <xdr:cNvSpPr/>
      </xdr:nvSpPr>
      <xdr:spPr>
        <a:xfrm>
          <a:off x="5479677" y="4628029"/>
          <a:ext cx="358588" cy="3137647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10</xdr:col>
      <xdr:colOff>199012</xdr:colOff>
      <xdr:row>88</xdr:row>
      <xdr:rowOff>70757</xdr:rowOff>
    </xdr:from>
    <xdr:ext cx="2829493" cy="27225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6" name="Textfeld 35">
              <a:extLst>
                <a:ext uri="{FF2B5EF4-FFF2-40B4-BE49-F238E27FC236}">
                  <a16:creationId xmlns:a16="http://schemas.microsoft.com/office/drawing/2014/main" id="{443C969A-8A4F-4258-B948-D71A57EDAB04}"/>
                </a:ext>
              </a:extLst>
            </xdr:cNvPr>
            <xdr:cNvSpPr txBox="1"/>
          </xdr:nvSpPr>
          <xdr:spPr>
            <a:xfrm>
              <a:off x="7252955" y="17574986"/>
              <a:ext cx="2829493" cy="272254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𝑆</m:t>
                      </m:r>
                    </m:e>
                    <m:sub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𝑇𝑂𝐹𝐿</m:t>
                      </m:r>
                    </m:sub>
                  </m:sSub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=1.876∙</m:t>
                  </m:r>
                  <m:f>
                    <m:f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</m:t>
                      </m:r>
                    </m:num>
                    <m:den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 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𝜎</m:t>
                      </m:r>
                      <m: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∙</m:t>
                      </m:r>
                      <m:sSub>
                        <m:sSubPr>
                          <m:ctrlP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𝐶</m:t>
                          </m:r>
                        </m:e>
                        <m:sub>
                          <m: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𝐿𝑚𝑎𝑥𝑇𝑂</m:t>
                          </m:r>
                        </m:sub>
                      </m:sSub>
                    </m:den>
                  </m:f>
                  <m:r>
                    <a:rPr lang="de-DE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∙</m:t>
                  </m:r>
                  <m:f>
                    <m:fPr>
                      <m:ctrlPr>
                        <a:rPr lang="de-DE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f>
                        <m:fPr>
                          <m:type m:val="lin"/>
                          <m:ctrlP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sSub>
                            <m:sSubPr>
                              <m:ctrlP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𝑚</m:t>
                              </m:r>
                            </m:e>
                            <m:sub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𝑀𝑇𝑂</m:t>
                              </m:r>
                            </m:sub>
                          </m:sSub>
                        </m:num>
                        <m:den>
                          <m:sSub>
                            <m:sSubPr>
                              <m:ctrlP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𝑆</m:t>
                              </m:r>
                            </m:e>
                            <m:sub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𝑊</m:t>
                              </m:r>
                            </m:sub>
                          </m:sSub>
                        </m:den>
                      </m:f>
                    </m:num>
                    <m:den>
                      <m:f>
                        <m:fPr>
                          <m:type m:val="lin"/>
                          <m:ctrlPr>
                            <a:rPr lang="de-DE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sSub>
                            <m:sSubPr>
                              <m:ctrlP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bPr>
                            <m:e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𝑇</m:t>
                              </m:r>
                            </m:e>
                            <m:sub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𝑇𝑂</m:t>
                              </m:r>
                            </m:sub>
                          </m:sSub>
                        </m:num>
                        <m:den>
                          <m:d>
                            <m:dPr>
                              <m:ctrlP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sSub>
                                <m:sSubPr>
                                  <m:ctrlPr>
                                    <a:rPr lang="de-DE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de-DE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𝑚</m:t>
                                  </m:r>
                                </m:e>
                                <m:sub>
                                  <m:r>
                                    <a:rPr lang="de-DE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𝑀𝑇𝑂</m:t>
                                  </m:r>
                                </m:sub>
                              </m:sSub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∙</m:t>
                              </m:r>
                              <m:r>
                                <a:rPr lang="de-DE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𝑔</m:t>
                              </m:r>
                            </m:e>
                          </m:d>
                        </m:den>
                      </m:f>
                    </m:den>
                  </m:f>
                </m:oMath>
              </a14:m>
              <a:r>
                <a:rPr lang="de-DE" sz="1100"/>
                <a:t>+543.28</a:t>
              </a:r>
            </a:p>
          </xdr:txBody>
        </xdr:sp>
      </mc:Choice>
      <mc:Fallback>
        <xdr:sp macro="" textlink="">
          <xdr:nvSpPr>
            <xdr:cNvPr id="36" name="Textfeld 35">
              <a:extLst>
                <a:ext uri="{FF2B5EF4-FFF2-40B4-BE49-F238E27FC236}">
                  <a16:creationId xmlns:a16="http://schemas.microsoft.com/office/drawing/2014/main" id="{443C969A-8A4F-4258-B948-D71A57EDAB04}"/>
                </a:ext>
              </a:extLst>
            </xdr:cNvPr>
            <xdr:cNvSpPr txBox="1"/>
          </xdr:nvSpPr>
          <xdr:spPr>
            <a:xfrm>
              <a:off x="7252955" y="17574986"/>
              <a:ext cx="2829493" cy="272254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𝑆_𝑇𝑂𝐹𝐿=1.876∙1/( 𝜎∙𝐶_𝐿𝑚𝑎𝑥𝑇𝑂 )∙(𝑚_𝑀𝑇𝑂∕𝑆_𝑊 )/(𝑇_𝑇𝑂∕(𝑚_𝑀𝑇𝑂∙𝑔) )</a:t>
              </a:r>
              <a:r>
                <a:rPr lang="de-DE" sz="1100"/>
                <a:t>+543.28</a:t>
              </a:r>
            </a:p>
          </xdr:txBody>
        </xdr:sp>
      </mc:Fallback>
    </mc:AlternateContent>
    <xdr:clientData/>
  </xdr:oneCellAnchor>
  <xdr:oneCellAnchor>
    <xdr:from>
      <xdr:col>10</xdr:col>
      <xdr:colOff>199012</xdr:colOff>
      <xdr:row>85</xdr:row>
      <xdr:rowOff>146957</xdr:rowOff>
    </xdr:from>
    <xdr:ext cx="2070182" cy="35689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9" name="Textfeld 38">
              <a:extLst>
                <a:ext uri="{FF2B5EF4-FFF2-40B4-BE49-F238E27FC236}">
                  <a16:creationId xmlns:a16="http://schemas.microsoft.com/office/drawing/2014/main" id="{20372FFD-EE55-4E43-AE72-5CEB4948393A}"/>
                </a:ext>
              </a:extLst>
            </xdr:cNvPr>
            <xdr:cNvSpPr txBox="1"/>
          </xdr:nvSpPr>
          <xdr:spPr>
            <a:xfrm>
              <a:off x="7252955" y="17063357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num>
                      <m:den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𝜎</m:t>
                        </m:r>
                        <m: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𝐿𝑚𝑎𝑥𝑇𝑂</m:t>
                            </m:r>
                          </m:sub>
                        </m:sSub>
                      </m:den>
                    </m:f>
                    <m:r>
                      <a:rPr lang="de-DE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∙</m:t>
                    </m:r>
                    <m:f>
                      <m:fPr>
                        <m:ctrlPr>
                          <a:rPr lang="de-DE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𝑀𝑇𝑂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𝑊</m:t>
                                </m:r>
                              </m:sub>
                            </m:sSub>
                          </m:den>
                        </m:f>
                      </m:num>
                      <m:den>
                        <m:f>
                          <m:fPr>
                            <m:type m:val="lin"/>
                            <m:ctrlPr>
                              <a:rPr lang="de-DE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  <m: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𝑇𝑂</m:t>
                                </m:r>
                              </m:sub>
                            </m:sSub>
                          </m:num>
                          <m:den>
                            <m:d>
                              <m:dPr>
                                <m:ctrlP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</m:t>
                                    </m:r>
                                  </m:e>
                                  <m:sub>
                                    <m:r>
                                      <a:rPr lang="de-DE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𝑀𝑇𝑂</m:t>
                                    </m:r>
                                  </m:sub>
                                </m:sSub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∙</m:t>
                                </m:r>
                                <m:r>
                                  <a:rPr lang="de-DE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</m:t>
                                </m:r>
                              </m:e>
                            </m:d>
                          </m:den>
                        </m:f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>
        <xdr:sp macro="" textlink="">
          <xdr:nvSpPr>
            <xdr:cNvPr id="39" name="Textfeld 38">
              <a:extLst>
                <a:ext uri="{FF2B5EF4-FFF2-40B4-BE49-F238E27FC236}">
                  <a16:creationId xmlns:a16="http://schemas.microsoft.com/office/drawing/2014/main" id="{20372FFD-EE55-4E43-AE72-5CEB4948393A}"/>
                </a:ext>
              </a:extLst>
            </xdr:cNvPr>
            <xdr:cNvSpPr txBox="1"/>
          </xdr:nvSpPr>
          <xdr:spPr>
            <a:xfrm>
              <a:off x="7252955" y="17063357"/>
              <a:ext cx="2070182" cy="356893"/>
            </a:xfrm>
            <a:prstGeom prst="rect">
              <a:avLst/>
            </a:prstGeom>
            <a:noFill/>
            <a:ln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𝑥=1/( 𝜎∙𝐶_𝐿𝑚𝑎𝑥𝑇𝑂 )∙(𝑚_𝑀𝑇𝑂∕𝑆_𝑊 )/(𝑇_𝑇𝑂∕(𝑚_𝑀𝑇𝑂∙𝑔) )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152400</xdr:rowOff>
    </xdr:from>
    <xdr:to>
      <xdr:col>9</xdr:col>
      <xdr:colOff>428779</xdr:colOff>
      <xdr:row>25</xdr:row>
      <xdr:rowOff>13431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13DD878-A084-476B-B458-D30CF1970A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333"/>
        <a:stretch/>
      </xdr:blipFill>
      <xdr:spPr>
        <a:xfrm>
          <a:off x="762000" y="342900"/>
          <a:ext cx="6524779" cy="4433031"/>
        </a:xfrm>
        <a:prstGeom prst="rect">
          <a:avLst/>
        </a:prstGeom>
      </xdr:spPr>
    </xdr:pic>
    <xdr:clientData/>
  </xdr:twoCellAnchor>
  <xdr:twoCellAnchor editAs="oneCell">
    <xdr:from>
      <xdr:col>2</xdr:col>
      <xdr:colOff>542925</xdr:colOff>
      <xdr:row>25</xdr:row>
      <xdr:rowOff>161925</xdr:rowOff>
    </xdr:from>
    <xdr:to>
      <xdr:col>5</xdr:col>
      <xdr:colOff>30421</xdr:colOff>
      <xdr:row>27</xdr:row>
      <xdr:rowOff>155607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E195D39-8EAF-4BD0-8811-59BA8E803C72}"/>
            </a:ext>
            <a:ext uri="{147F2762-F138-4A5C-976F-8EAC2B608ADB}">
              <a16:predDERef xmlns:a16="http://schemas.microsoft.com/office/drawing/2014/main" pred="{93A677FF-ED28-8A4C-A7EF-7132975CF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66925" y="4924425"/>
          <a:ext cx="1773496" cy="374682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1</xdr:col>
      <xdr:colOff>285750</xdr:colOff>
      <xdr:row>62</xdr:row>
      <xdr:rowOff>133350</xdr:rowOff>
    </xdr:from>
    <xdr:to>
      <xdr:col>6</xdr:col>
      <xdr:colOff>523567</xdr:colOff>
      <xdr:row>71</xdr:row>
      <xdr:rowOff>42761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7D140B9-FE20-4206-9E31-5B52A782E1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47750" y="11944350"/>
          <a:ext cx="4047817" cy="1623911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200025</xdr:colOff>
      <xdr:row>28</xdr:row>
      <xdr:rowOff>104776</xdr:rowOff>
    </xdr:from>
    <xdr:to>
      <xdr:col>7</xdr:col>
      <xdr:colOff>239292</xdr:colOff>
      <xdr:row>61</xdr:row>
      <xdr:rowOff>66676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67D7DC13-A97D-48D9-A5BE-7AE27A569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5438776"/>
          <a:ext cx="4611267" cy="624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1543050</xdr:colOff>
      <xdr:row>28</xdr:row>
      <xdr:rowOff>180975</xdr:rowOff>
    </xdr:from>
    <xdr:to>
      <xdr:col>9</xdr:col>
      <xdr:colOff>323850</xdr:colOff>
      <xdr:row>53</xdr:row>
      <xdr:rowOff>60624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BD80B1F-1998-4095-82E3-317D77E74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0" y="5534025"/>
          <a:ext cx="5857875" cy="46421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1704974</xdr:colOff>
      <xdr:row>13</xdr:row>
      <xdr:rowOff>152400</xdr:rowOff>
    </xdr:from>
    <xdr:to>
      <xdr:col>9</xdr:col>
      <xdr:colOff>28574</xdr:colOff>
      <xdr:row>28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561418A6-005D-46A5-A19C-664C5126B4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23812</xdr:colOff>
      <xdr:row>17</xdr:row>
      <xdr:rowOff>104775</xdr:rowOff>
    </xdr:from>
    <xdr:ext cx="28360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8F82DF93-F789-42EC-936D-2E8B78C0AF7F}"/>
                </a:ext>
              </a:extLst>
            </xdr:cNvPr>
            <xdr:cNvSpPr txBox="1"/>
          </xdr:nvSpPr>
          <xdr:spPr>
            <a:xfrm>
              <a:off x="10148887" y="3362325"/>
              <a:ext cx="2836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𝜑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25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8F82DF93-F789-42EC-936D-2E8B78C0AF7F}"/>
                </a:ext>
              </a:extLst>
            </xdr:cNvPr>
            <xdr:cNvSpPr txBox="1"/>
          </xdr:nvSpPr>
          <xdr:spPr>
            <a:xfrm>
              <a:off x="10148887" y="3362325"/>
              <a:ext cx="28360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𝜑25</a:t>
              </a:r>
              <a:endParaRPr lang="de-DE" sz="1100"/>
            </a:p>
          </xdr:txBody>
        </xdr:sp>
      </mc:Fallback>
    </mc:AlternateContent>
    <xdr:clientData/>
  </xdr:oneCellAnchor>
  <xdr:twoCellAnchor editAs="oneCell">
    <xdr:from>
      <xdr:col>8</xdr:col>
      <xdr:colOff>304800</xdr:colOff>
      <xdr:row>52</xdr:row>
      <xdr:rowOff>76200</xdr:rowOff>
    </xdr:from>
    <xdr:to>
      <xdr:col>10</xdr:col>
      <xdr:colOff>554296</xdr:colOff>
      <xdr:row>54</xdr:row>
      <xdr:rowOff>69882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D1D6EBDD-03D6-4101-8F66-079EB44B976E}"/>
            </a:ext>
            <a:ext uri="{147F2762-F138-4A5C-976F-8EAC2B608ADB}">
              <a16:predDERef xmlns:a16="http://schemas.microsoft.com/office/drawing/2014/main" pred="{93A677FF-ED28-8A4C-A7EF-7132975CF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81875" y="10001250"/>
          <a:ext cx="1773496" cy="374682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ED857-48E1-4991-9526-25CEFE1CAC21}">
  <dimension ref="C3:J90"/>
  <sheetViews>
    <sheetView showGridLines="0" tabSelected="1" zoomScale="70" zoomScaleNormal="70" workbookViewId="0">
      <selection activeCell="G17" sqref="G17:H17"/>
    </sheetView>
  </sheetViews>
  <sheetFormatPr baseColWidth="10" defaultRowHeight="14.4" x14ac:dyDescent="0.3"/>
  <cols>
    <col min="1" max="1" width="2.88671875" customWidth="1"/>
    <col min="2" max="2" width="2.33203125" customWidth="1"/>
    <col min="3" max="3" width="5.44140625" customWidth="1"/>
    <col min="4" max="4" width="30.33203125" customWidth="1"/>
    <col min="9" max="9" width="12.6640625" customWidth="1"/>
    <col min="10" max="10" width="2.88671875" customWidth="1"/>
    <col min="12" max="12" width="29.109375" customWidth="1"/>
  </cols>
  <sheetData>
    <row r="3" spans="3:10" ht="21" x14ac:dyDescent="0.4">
      <c r="C3" s="35" t="s">
        <v>50</v>
      </c>
      <c r="D3" s="35"/>
      <c r="E3" s="35"/>
      <c r="F3" s="35"/>
      <c r="G3" s="35"/>
      <c r="H3" s="35"/>
      <c r="I3" s="35"/>
      <c r="J3" s="35"/>
    </row>
    <row r="4" spans="3:10" x14ac:dyDescent="0.3">
      <c r="C4" s="3"/>
      <c r="D4" s="4"/>
      <c r="E4" s="4"/>
      <c r="F4" s="4"/>
      <c r="G4" s="4"/>
      <c r="H4" s="4"/>
      <c r="I4" s="4"/>
      <c r="J4" s="4"/>
    </row>
    <row r="5" spans="3:10" x14ac:dyDescent="0.3">
      <c r="C5" s="3"/>
      <c r="D5" s="4"/>
      <c r="E5" s="4"/>
      <c r="F5" s="4"/>
      <c r="G5" s="4"/>
      <c r="H5" s="4"/>
      <c r="I5" s="4"/>
      <c r="J5" s="4"/>
    </row>
    <row r="6" spans="3:10" ht="15" thickBot="1" x14ac:dyDescent="0.35">
      <c r="C6" s="3"/>
      <c r="D6" s="4"/>
      <c r="E6" s="4"/>
      <c r="F6" s="4"/>
      <c r="G6" s="4"/>
      <c r="H6" s="4"/>
      <c r="I6" s="7"/>
      <c r="J6" s="7"/>
    </row>
    <row r="7" spans="3:10" ht="16.2" thickTop="1" x14ac:dyDescent="0.35">
      <c r="C7" s="3"/>
      <c r="D7" s="2" t="s">
        <v>29</v>
      </c>
      <c r="E7" s="2" t="s">
        <v>30</v>
      </c>
      <c r="F7" s="6" t="s">
        <v>5</v>
      </c>
      <c r="G7" s="36"/>
      <c r="H7" s="37"/>
      <c r="I7" s="6"/>
      <c r="J7" s="7"/>
    </row>
    <row r="8" spans="3:10" x14ac:dyDescent="0.3">
      <c r="C8" s="3"/>
      <c r="D8" s="4" t="s">
        <v>65</v>
      </c>
      <c r="E8" s="2"/>
      <c r="F8" s="6"/>
      <c r="G8" s="4"/>
      <c r="H8" s="4"/>
      <c r="I8" s="6"/>
      <c r="J8" s="7"/>
    </row>
    <row r="9" spans="3:10" x14ac:dyDescent="0.3">
      <c r="C9" s="3"/>
      <c r="D9" s="4"/>
      <c r="E9" s="4"/>
      <c r="F9" s="4"/>
      <c r="G9" s="4"/>
      <c r="H9" s="4"/>
      <c r="I9" s="4"/>
      <c r="J9" s="4"/>
    </row>
    <row r="10" spans="3:10" ht="15" thickBot="1" x14ac:dyDescent="0.35">
      <c r="C10" s="3"/>
      <c r="D10" s="4"/>
      <c r="E10" s="4"/>
      <c r="F10" s="4"/>
      <c r="G10" s="4"/>
      <c r="H10" s="4"/>
      <c r="I10" s="4"/>
      <c r="J10" s="4"/>
    </row>
    <row r="11" spans="3:10" ht="15" thickTop="1" x14ac:dyDescent="0.3">
      <c r="C11" s="3"/>
      <c r="D11" s="20" t="s">
        <v>49</v>
      </c>
      <c r="E11" s="4"/>
      <c r="F11" s="7"/>
      <c r="G11" s="38" t="s">
        <v>28</v>
      </c>
      <c r="H11" s="39"/>
      <c r="I11" s="7"/>
      <c r="J11" s="7"/>
    </row>
    <row r="12" spans="3:10" x14ac:dyDescent="0.3">
      <c r="C12" s="3"/>
      <c r="D12" s="4"/>
      <c r="E12" s="4"/>
      <c r="F12" s="7"/>
      <c r="G12" s="4"/>
      <c r="H12" s="4"/>
      <c r="I12" s="7"/>
      <c r="J12" s="7"/>
    </row>
    <row r="13" spans="3:10" x14ac:dyDescent="0.3">
      <c r="C13" s="3"/>
      <c r="D13" s="2"/>
      <c r="E13" s="2"/>
      <c r="F13" s="2"/>
      <c r="G13" s="2"/>
      <c r="H13" s="2"/>
      <c r="I13" s="2"/>
      <c r="J13" s="7"/>
    </row>
    <row r="14" spans="3:10" ht="15" thickBot="1" x14ac:dyDescent="0.35">
      <c r="C14" s="3"/>
      <c r="D14" s="2"/>
      <c r="E14" s="2"/>
      <c r="F14" s="2"/>
      <c r="G14" s="2"/>
      <c r="H14" s="2"/>
      <c r="I14" s="2"/>
      <c r="J14" s="7"/>
    </row>
    <row r="15" spans="3:10" ht="15" thickTop="1" x14ac:dyDescent="0.3">
      <c r="C15" s="3"/>
      <c r="D15" s="2" t="s">
        <v>64</v>
      </c>
      <c r="E15" s="2"/>
      <c r="F15" s="6" t="s">
        <v>5</v>
      </c>
      <c r="G15" s="38">
        <v>1</v>
      </c>
      <c r="H15" s="39"/>
      <c r="I15" s="6"/>
      <c r="J15" s="7"/>
    </row>
    <row r="16" spans="3:10" x14ac:dyDescent="0.3">
      <c r="C16" s="3"/>
      <c r="D16" s="2"/>
      <c r="E16" s="2"/>
      <c r="F16" s="2"/>
      <c r="G16" s="2"/>
      <c r="H16" s="2"/>
      <c r="I16" s="2"/>
      <c r="J16" s="7"/>
    </row>
    <row r="17" spans="3:10" x14ac:dyDescent="0.3">
      <c r="C17" s="3"/>
      <c r="D17" s="2"/>
      <c r="E17" s="2"/>
      <c r="F17" s="2"/>
      <c r="G17" s="2"/>
      <c r="H17" s="2"/>
      <c r="I17" s="2"/>
      <c r="J17" s="7"/>
    </row>
    <row r="18" spans="3:10" x14ac:dyDescent="0.3">
      <c r="C18" s="3"/>
      <c r="D18" s="2"/>
      <c r="E18" s="2"/>
      <c r="F18" s="2"/>
      <c r="G18" s="2"/>
      <c r="H18" s="2"/>
      <c r="I18" s="2"/>
      <c r="J18" s="7"/>
    </row>
    <row r="19" spans="3:10" x14ac:dyDescent="0.3">
      <c r="C19" s="3"/>
      <c r="D19" s="2"/>
      <c r="E19" s="2"/>
      <c r="F19" s="2"/>
      <c r="G19" s="2"/>
      <c r="H19" s="2"/>
      <c r="I19" s="2"/>
      <c r="J19" s="7"/>
    </row>
    <row r="20" spans="3:10" x14ac:dyDescent="0.3">
      <c r="C20" s="3"/>
      <c r="D20" s="2"/>
      <c r="E20" s="2"/>
      <c r="F20" s="2"/>
      <c r="G20" s="2"/>
      <c r="H20" s="2"/>
      <c r="I20" s="2"/>
      <c r="J20" s="7"/>
    </row>
    <row r="21" spans="3:10" x14ac:dyDescent="0.3">
      <c r="C21" s="3"/>
      <c r="D21" s="2"/>
      <c r="E21" s="2"/>
      <c r="F21" s="2"/>
      <c r="G21" s="2"/>
      <c r="H21" s="2"/>
      <c r="I21" s="2"/>
      <c r="J21" s="7"/>
    </row>
    <row r="22" spans="3:10" ht="15" thickBot="1" x14ac:dyDescent="0.35">
      <c r="C22" s="3"/>
      <c r="D22" s="4"/>
      <c r="E22" s="4"/>
      <c r="F22" s="4"/>
      <c r="G22" s="4"/>
      <c r="H22" s="4"/>
      <c r="I22" s="4"/>
      <c r="J22" s="4"/>
    </row>
    <row r="23" spans="3:10" ht="17.399999999999999" thickTop="1" x14ac:dyDescent="0.35">
      <c r="C23" s="1"/>
      <c r="D23" s="2" t="s">
        <v>2</v>
      </c>
      <c r="E23" s="2" t="s">
        <v>3</v>
      </c>
      <c r="F23" s="6" t="s">
        <v>4</v>
      </c>
      <c r="G23" s="36">
        <v>122.4</v>
      </c>
      <c r="H23" s="37"/>
      <c r="I23" s="6"/>
      <c r="J23" s="6"/>
    </row>
    <row r="24" spans="3:10" ht="15" thickBot="1" x14ac:dyDescent="0.35">
      <c r="C24" s="1"/>
      <c r="D24" s="2"/>
      <c r="E24" s="2"/>
      <c r="F24" s="6"/>
      <c r="G24" s="2"/>
      <c r="H24" s="6"/>
      <c r="I24" s="6"/>
      <c r="J24" s="6"/>
    </row>
    <row r="25" spans="3:10" ht="15" thickTop="1" x14ac:dyDescent="0.3">
      <c r="C25" s="1"/>
      <c r="D25" s="2" t="s">
        <v>26</v>
      </c>
      <c r="E25" s="2" t="s">
        <v>0</v>
      </c>
      <c r="F25" s="6" t="s">
        <v>1</v>
      </c>
      <c r="G25" s="36">
        <v>73500</v>
      </c>
      <c r="H25" s="37"/>
      <c r="I25" s="6"/>
      <c r="J25" s="6"/>
    </row>
    <row r="26" spans="3:10" ht="15" thickBot="1" x14ac:dyDescent="0.35">
      <c r="C26" s="1"/>
      <c r="D26" s="2"/>
      <c r="E26" s="2"/>
      <c r="F26" s="6"/>
      <c r="G26" s="2"/>
      <c r="H26" s="6"/>
      <c r="I26" s="6"/>
      <c r="J26" s="6"/>
    </row>
    <row r="27" spans="3:10" ht="16.2" thickTop="1" x14ac:dyDescent="0.35">
      <c r="C27" s="1"/>
      <c r="D27" s="2" t="s">
        <v>20</v>
      </c>
      <c r="E27" s="2" t="s">
        <v>21</v>
      </c>
      <c r="F27" s="6" t="s">
        <v>10</v>
      </c>
      <c r="G27" s="36">
        <v>111200</v>
      </c>
      <c r="H27" s="37"/>
      <c r="I27" s="6"/>
      <c r="J27" s="6"/>
    </row>
    <row r="28" spans="3:10" ht="15" thickBot="1" x14ac:dyDescent="0.35">
      <c r="C28" s="1"/>
      <c r="D28" s="2"/>
      <c r="E28" s="2"/>
      <c r="F28" s="6"/>
      <c r="G28" s="2"/>
      <c r="H28" s="6"/>
      <c r="I28" s="6"/>
      <c r="J28" s="6"/>
    </row>
    <row r="29" spans="3:10" ht="15" thickTop="1" x14ac:dyDescent="0.3">
      <c r="C29" s="1"/>
      <c r="D29" s="2" t="s">
        <v>6</v>
      </c>
      <c r="E29" s="2" t="s">
        <v>7</v>
      </c>
      <c r="F29" s="6" t="s">
        <v>8</v>
      </c>
      <c r="G29" s="36">
        <v>25</v>
      </c>
      <c r="H29" s="37"/>
      <c r="I29" s="6"/>
      <c r="J29" s="6"/>
    </row>
    <row r="30" spans="3:10" ht="15" thickBot="1" x14ac:dyDescent="0.35">
      <c r="C30" s="1"/>
      <c r="D30" s="2"/>
      <c r="E30" s="2"/>
      <c r="F30" s="6"/>
      <c r="G30" s="2"/>
      <c r="H30" s="6"/>
      <c r="I30" s="6"/>
      <c r="J30" s="6"/>
    </row>
    <row r="31" spans="3:10" ht="15" thickTop="1" x14ac:dyDescent="0.3">
      <c r="C31" s="1"/>
      <c r="D31" s="2" t="s">
        <v>25</v>
      </c>
      <c r="E31" s="2" t="s">
        <v>9</v>
      </c>
      <c r="F31" s="6" t="s">
        <v>66</v>
      </c>
      <c r="G31" s="36">
        <v>0</v>
      </c>
      <c r="H31" s="37"/>
      <c r="I31" s="6"/>
      <c r="J31" s="6"/>
    </row>
    <row r="32" spans="3:10" ht="15" thickBot="1" x14ac:dyDescent="0.35">
      <c r="C32" s="1"/>
      <c r="D32" s="2"/>
      <c r="E32" s="2"/>
      <c r="F32" s="6"/>
      <c r="G32" s="2"/>
      <c r="H32" s="6"/>
      <c r="I32" s="6"/>
      <c r="J32" s="6"/>
    </row>
    <row r="33" spans="3:10" ht="15" thickTop="1" x14ac:dyDescent="0.3">
      <c r="C33" s="1"/>
      <c r="D33" s="2" t="s">
        <v>18</v>
      </c>
      <c r="E33" s="2" t="s">
        <v>19</v>
      </c>
      <c r="F33" s="6" t="s">
        <v>5</v>
      </c>
      <c r="G33" s="36">
        <v>2</v>
      </c>
      <c r="H33" s="37"/>
      <c r="I33" s="6"/>
      <c r="J33" s="6"/>
    </row>
    <row r="34" spans="3:10" x14ac:dyDescent="0.3">
      <c r="C34" s="1"/>
      <c r="D34" s="2"/>
      <c r="E34" s="2"/>
      <c r="F34" s="6"/>
      <c r="G34" s="2"/>
      <c r="H34" s="6"/>
      <c r="I34" s="6"/>
      <c r="J34" s="6"/>
    </row>
    <row r="35" spans="3:10" x14ac:dyDescent="0.3">
      <c r="C35" s="21"/>
      <c r="D35" s="21"/>
      <c r="E35" s="21"/>
      <c r="F35" s="21"/>
      <c r="G35" s="21"/>
      <c r="H35" s="6"/>
      <c r="I35" s="6"/>
      <c r="J35" s="6"/>
    </row>
    <row r="36" spans="3:10" ht="21" x14ac:dyDescent="0.4">
      <c r="C36" s="35" t="s">
        <v>63</v>
      </c>
      <c r="D36" s="35"/>
      <c r="E36" s="35"/>
      <c r="F36" s="35"/>
      <c r="G36" s="35"/>
      <c r="H36" s="35"/>
      <c r="I36" s="35"/>
      <c r="J36" s="35"/>
    </row>
    <row r="37" spans="3:10" x14ac:dyDescent="0.3">
      <c r="C37" s="21"/>
      <c r="D37" s="21"/>
      <c r="E37" s="21"/>
      <c r="F37" s="21"/>
      <c r="G37" s="21"/>
      <c r="H37" s="6"/>
      <c r="I37" s="6"/>
      <c r="J37" s="6"/>
    </row>
    <row r="38" spans="3:10" x14ac:dyDescent="0.3">
      <c r="C38" s="21"/>
      <c r="D38" s="21"/>
      <c r="E38" s="21"/>
      <c r="F38" s="21"/>
      <c r="G38" s="21"/>
      <c r="H38" s="6"/>
      <c r="I38" s="6"/>
      <c r="J38" s="6"/>
    </row>
    <row r="39" spans="3:10" x14ac:dyDescent="0.3">
      <c r="C39" s="21"/>
      <c r="D39" s="21"/>
      <c r="E39" s="21"/>
      <c r="F39" s="21"/>
      <c r="G39" s="21"/>
      <c r="H39" s="6"/>
      <c r="I39" s="6"/>
      <c r="J39" s="6"/>
    </row>
    <row r="40" spans="3:10" x14ac:dyDescent="0.3">
      <c r="C40" s="21"/>
      <c r="D40" s="21"/>
      <c r="E40" s="21"/>
      <c r="F40" s="21"/>
      <c r="G40" s="21"/>
      <c r="H40" s="6"/>
      <c r="I40" s="6"/>
      <c r="J40" s="6"/>
    </row>
    <row r="41" spans="3:10" x14ac:dyDescent="0.3">
      <c r="C41" s="21"/>
      <c r="D41" s="21"/>
      <c r="E41" s="21"/>
      <c r="F41" s="21"/>
      <c r="G41" s="21"/>
      <c r="H41" s="6"/>
      <c r="I41" s="6"/>
      <c r="J41" s="6"/>
    </row>
    <row r="42" spans="3:10" x14ac:dyDescent="0.3">
      <c r="C42" s="21"/>
      <c r="D42" s="21"/>
      <c r="E42" s="21"/>
      <c r="F42" s="21"/>
      <c r="G42" s="21"/>
      <c r="H42" s="6"/>
      <c r="I42" s="6"/>
      <c r="J42" s="6"/>
    </row>
    <row r="43" spans="3:10" x14ac:dyDescent="0.3">
      <c r="C43" s="21"/>
      <c r="D43" s="21"/>
      <c r="E43" s="21"/>
      <c r="F43" s="21"/>
      <c r="G43" s="21"/>
      <c r="H43" s="6"/>
      <c r="I43" s="6"/>
      <c r="J43" s="6"/>
    </row>
    <row r="44" spans="3:10" x14ac:dyDescent="0.3">
      <c r="C44" s="21"/>
      <c r="D44" s="21"/>
      <c r="E44" s="21"/>
      <c r="F44" s="21"/>
      <c r="G44" s="21"/>
      <c r="H44" s="6"/>
      <c r="I44" s="6"/>
      <c r="J44" s="6"/>
    </row>
    <row r="45" spans="3:10" x14ac:dyDescent="0.3">
      <c r="C45" s="21"/>
      <c r="D45" s="21"/>
      <c r="E45" s="21"/>
      <c r="F45" s="21"/>
      <c r="G45" s="21"/>
      <c r="H45" s="6"/>
      <c r="I45" s="6"/>
      <c r="J45" s="6"/>
    </row>
    <row r="46" spans="3:10" x14ac:dyDescent="0.3">
      <c r="C46" s="21"/>
      <c r="D46" s="21"/>
      <c r="E46" s="21"/>
      <c r="F46" s="21"/>
      <c r="G46" s="21"/>
      <c r="H46" s="6"/>
      <c r="I46" s="6"/>
      <c r="J46" s="6"/>
    </row>
    <row r="47" spans="3:10" x14ac:dyDescent="0.3">
      <c r="C47" s="21"/>
      <c r="D47" s="21"/>
      <c r="E47" s="21"/>
      <c r="F47" s="21"/>
      <c r="G47" s="21"/>
      <c r="H47" s="6"/>
      <c r="I47" s="6"/>
      <c r="J47" s="6"/>
    </row>
    <row r="48" spans="3:10" x14ac:dyDescent="0.3">
      <c r="C48" s="21"/>
      <c r="D48" s="21"/>
      <c r="E48" s="21"/>
      <c r="F48" s="21"/>
      <c r="G48" s="21"/>
      <c r="H48" s="6"/>
      <c r="I48" s="6"/>
      <c r="J48" s="6"/>
    </row>
    <row r="49" spans="3:10" x14ac:dyDescent="0.3">
      <c r="C49" s="21"/>
      <c r="D49" s="21"/>
      <c r="E49" s="21"/>
      <c r="F49" s="21"/>
      <c r="G49" s="21"/>
      <c r="H49" s="6"/>
      <c r="I49" s="6"/>
      <c r="J49" s="6"/>
    </row>
    <row r="50" spans="3:10" x14ac:dyDescent="0.3">
      <c r="C50" s="21"/>
      <c r="D50" s="21"/>
      <c r="E50" s="21"/>
      <c r="F50" s="21"/>
      <c r="G50" s="21"/>
      <c r="H50" s="6"/>
      <c r="I50" s="6"/>
      <c r="J50" s="6"/>
    </row>
    <row r="51" spans="3:10" x14ac:dyDescent="0.3">
      <c r="C51" s="21"/>
      <c r="D51" s="21"/>
      <c r="E51" s="21"/>
      <c r="F51" s="21"/>
      <c r="G51" s="21"/>
      <c r="H51" s="6"/>
      <c r="I51" s="6"/>
      <c r="J51" s="6"/>
    </row>
    <row r="52" spans="3:10" x14ac:dyDescent="0.3">
      <c r="C52" s="21"/>
      <c r="D52" s="21"/>
      <c r="E52" s="21"/>
      <c r="F52" s="21"/>
      <c r="G52" s="21"/>
      <c r="H52" s="6"/>
      <c r="I52" s="6"/>
      <c r="J52" s="6"/>
    </row>
    <row r="53" spans="3:10" x14ac:dyDescent="0.3">
      <c r="C53" s="5"/>
      <c r="D53" s="5"/>
      <c r="E53" s="5"/>
      <c r="F53" s="5"/>
      <c r="G53" s="5"/>
      <c r="H53" s="5"/>
      <c r="I53" s="5"/>
      <c r="J53" s="5"/>
    </row>
    <row r="54" spans="3:10" x14ac:dyDescent="0.3">
      <c r="C54" s="5"/>
      <c r="D54" s="5"/>
      <c r="E54" s="5"/>
      <c r="F54" s="5"/>
      <c r="G54" s="5"/>
      <c r="H54" s="5"/>
      <c r="I54" s="5"/>
      <c r="J54" s="5"/>
    </row>
    <row r="55" spans="3:10" x14ac:dyDescent="0.3">
      <c r="C55" s="20"/>
      <c r="D55" s="32" t="s">
        <v>23</v>
      </c>
      <c r="E55" s="32"/>
      <c r="F55" s="32"/>
      <c r="G55" s="32"/>
      <c r="H55" s="32"/>
      <c r="I55" s="32"/>
      <c r="J55" s="20"/>
    </row>
    <row r="56" spans="3:10" ht="15" thickBot="1" x14ac:dyDescent="0.35">
      <c r="C56" s="20"/>
      <c r="D56" s="20"/>
      <c r="E56" s="20"/>
      <c r="F56" s="20"/>
      <c r="G56" s="20"/>
      <c r="H56" s="20"/>
      <c r="I56" s="20"/>
      <c r="J56" s="20"/>
    </row>
    <row r="57" spans="3:10" ht="16.8" thickTop="1" x14ac:dyDescent="0.3">
      <c r="C57" s="20"/>
      <c r="D57" s="20" t="s">
        <v>38</v>
      </c>
      <c r="E57" s="20" t="s">
        <v>24</v>
      </c>
      <c r="F57" s="6" t="s">
        <v>57</v>
      </c>
      <c r="G57" s="24">
        <f>1.225*(1-6.5*10^-3*(G31*0.3048)/288.15)^(9.80665/(287.058*6.5*10^-3)-1)</f>
        <v>1.2250000000000001</v>
      </c>
      <c r="H57" s="25"/>
      <c r="I57" s="6"/>
      <c r="J57" s="20"/>
    </row>
    <row r="58" spans="3:10" ht="15" thickBot="1" x14ac:dyDescent="0.35">
      <c r="C58" s="20"/>
      <c r="D58" s="20"/>
      <c r="E58" s="20"/>
      <c r="F58" s="20"/>
      <c r="G58" s="20"/>
      <c r="H58" s="20"/>
      <c r="I58" s="20"/>
      <c r="J58" s="20"/>
    </row>
    <row r="59" spans="3:10" ht="15" thickTop="1" x14ac:dyDescent="0.3">
      <c r="C59" s="20"/>
      <c r="D59" s="20" t="s">
        <v>31</v>
      </c>
      <c r="E59" s="20" t="s">
        <v>27</v>
      </c>
      <c r="F59" s="6" t="s">
        <v>5</v>
      </c>
      <c r="G59" s="30">
        <f>G57/1.225</f>
        <v>1</v>
      </c>
      <c r="H59" s="31"/>
      <c r="I59" s="6"/>
      <c r="J59" s="20"/>
    </row>
    <row r="60" spans="3:10" x14ac:dyDescent="0.3">
      <c r="C60" s="20"/>
      <c r="D60" s="20"/>
      <c r="E60" s="20"/>
      <c r="F60" s="20"/>
      <c r="G60" s="20"/>
      <c r="H60" s="20"/>
      <c r="I60" s="20"/>
      <c r="J60" s="20"/>
    </row>
    <row r="61" spans="3:10" x14ac:dyDescent="0.3">
      <c r="C61" s="20"/>
      <c r="D61" s="32" t="s">
        <v>61</v>
      </c>
      <c r="E61" s="32"/>
      <c r="F61" s="32"/>
      <c r="G61" s="32"/>
      <c r="H61" s="32"/>
      <c r="I61" s="32"/>
      <c r="J61" s="20"/>
    </row>
    <row r="62" spans="3:10" ht="15" thickBot="1" x14ac:dyDescent="0.35">
      <c r="C62" s="20"/>
      <c r="D62" s="20"/>
      <c r="E62" s="20"/>
      <c r="F62" s="20"/>
      <c r="G62" s="20"/>
      <c r="H62" s="20"/>
      <c r="I62" s="20"/>
      <c r="J62" s="20"/>
    </row>
    <row r="63" spans="3:10" ht="17.399999999999999" thickTop="1" x14ac:dyDescent="0.35">
      <c r="C63" s="20"/>
      <c r="D63" s="20" t="s">
        <v>37</v>
      </c>
      <c r="E63" s="20" t="s">
        <v>42</v>
      </c>
      <c r="F63" s="6" t="s">
        <v>58</v>
      </c>
      <c r="G63" s="28">
        <f>G25/G23</f>
        <v>600.49019607843138</v>
      </c>
      <c r="H63" s="29"/>
      <c r="I63" s="6"/>
      <c r="J63" s="20"/>
    </row>
    <row r="64" spans="3:10" ht="15" thickBot="1" x14ac:dyDescent="0.35">
      <c r="C64" s="20"/>
      <c r="D64" s="20"/>
      <c r="E64" s="20"/>
      <c r="F64" s="20"/>
      <c r="G64" s="20"/>
      <c r="H64" s="20"/>
      <c r="I64" s="20"/>
      <c r="J64" s="20"/>
    </row>
    <row r="65" spans="3:10" ht="16.2" thickTop="1" x14ac:dyDescent="0.35">
      <c r="C65" s="20"/>
      <c r="D65" s="20" t="s">
        <v>32</v>
      </c>
      <c r="E65" s="20" t="s">
        <v>43</v>
      </c>
      <c r="F65" s="6" t="s">
        <v>5</v>
      </c>
      <c r="G65" s="26">
        <f>G33*G27/(9.80665*G25)</f>
        <v>0.30855086498815137</v>
      </c>
      <c r="H65" s="27"/>
      <c r="I65" s="6"/>
      <c r="J65" s="20"/>
    </row>
    <row r="66" spans="3:10" x14ac:dyDescent="0.3">
      <c r="C66" s="20"/>
      <c r="D66" s="20"/>
      <c r="E66" s="20"/>
      <c r="F66" s="20"/>
      <c r="G66" s="20"/>
      <c r="H66" s="20"/>
      <c r="I66" s="20"/>
      <c r="J66" s="20"/>
    </row>
    <row r="67" spans="3:10" x14ac:dyDescent="0.3">
      <c r="C67" s="20"/>
      <c r="D67" s="32" t="s">
        <v>33</v>
      </c>
      <c r="E67" s="32"/>
      <c r="F67" s="32"/>
      <c r="G67" s="32"/>
      <c r="H67" s="32"/>
      <c r="I67" s="32"/>
      <c r="J67" s="20"/>
    </row>
    <row r="68" spans="3:10" ht="15" thickBot="1" x14ac:dyDescent="0.35">
      <c r="C68" s="20"/>
      <c r="D68" s="20"/>
      <c r="E68" s="20"/>
      <c r="F68" s="20"/>
      <c r="G68" s="20"/>
      <c r="H68" s="20"/>
      <c r="I68" s="20"/>
      <c r="J68" s="20"/>
    </row>
    <row r="69" spans="3:10" ht="16.2" thickTop="1" x14ac:dyDescent="0.35">
      <c r="C69" s="20"/>
      <c r="D69" s="20" t="s">
        <v>36</v>
      </c>
      <c r="E69" s="20" t="s">
        <v>44</v>
      </c>
      <c r="F69" s="6" t="s">
        <v>5</v>
      </c>
      <c r="G69" s="24">
        <f>IF(AND(G7="",G11="-"),"",IF(G7&lt;&gt;"",G7,IF(G11="No Flap",1.5*COS(G29*PI()/180),
IF(G11="Plain Flap",1.8*COS(G29*PI()/180),
IF(G11="Slotted Flap",2.2*COS(G29*PI()/180),
IF(G11="Fowler Flap",2.5*COS(G29*PI()/180),
IF(G11="Fowler Flap &amp; Slat",2.7*COS(G29*PI()/180),
IF(G11="Double Slotted Flap",2.7*COS(G29*PI()/180),
IF(G11="Double Slotted Flap &amp; Slat",3*COS(G29*PI()/180),
IF(G11="Triple Slotted Flap &amp; Slat",3.4*COS(G29*PI()/180)
))))))))))</f>
        <v>2.4470310249989549</v>
      </c>
      <c r="H69" s="25"/>
      <c r="I69" s="6"/>
      <c r="J69" s="20"/>
    </row>
    <row r="70" spans="3:10" ht="15" thickBot="1" x14ac:dyDescent="0.35">
      <c r="C70" s="20"/>
      <c r="D70" s="20"/>
      <c r="E70" s="20"/>
      <c r="F70" s="20"/>
      <c r="G70" s="20"/>
      <c r="H70" s="20"/>
      <c r="I70" s="20"/>
      <c r="J70" s="20"/>
    </row>
    <row r="71" spans="3:10" ht="16.2" thickTop="1" x14ac:dyDescent="0.35">
      <c r="C71" s="20"/>
      <c r="D71" s="20" t="s">
        <v>35</v>
      </c>
      <c r="E71" s="20" t="s">
        <v>45</v>
      </c>
      <c r="F71" s="6" t="s">
        <v>5</v>
      </c>
      <c r="G71" s="24">
        <f>IF(G15=1,G69*0.8,IF(G15=2,G69*0.9,IF(G15=3,G69*0.92,"")))</f>
        <v>1.9576248199991639</v>
      </c>
      <c r="H71" s="25"/>
      <c r="I71" s="6"/>
      <c r="J71" s="20"/>
    </row>
    <row r="72" spans="3:10" ht="15" thickBot="1" x14ac:dyDescent="0.35">
      <c r="C72" s="20"/>
      <c r="D72" s="20"/>
      <c r="E72" s="20"/>
      <c r="F72" s="20"/>
      <c r="G72" s="20"/>
      <c r="H72" s="20"/>
      <c r="I72" s="20"/>
      <c r="J72" s="20"/>
    </row>
    <row r="73" spans="3:10" ht="16.2" thickTop="1" x14ac:dyDescent="0.35">
      <c r="C73" s="20"/>
      <c r="D73" s="20" t="s">
        <v>34</v>
      </c>
      <c r="E73" s="20" t="s">
        <v>46</v>
      </c>
      <c r="F73" s="6" t="s">
        <v>5</v>
      </c>
      <c r="G73" s="24">
        <f>IF(G71="","",1/(1.2^2)*G71)</f>
        <v>1.3594616805549748</v>
      </c>
      <c r="H73" s="25"/>
      <c r="I73" s="6"/>
      <c r="J73" s="20"/>
    </row>
    <row r="74" spans="3:10" x14ac:dyDescent="0.3">
      <c r="C74" s="20"/>
      <c r="D74" s="20"/>
      <c r="E74" s="20"/>
      <c r="F74" s="20"/>
      <c r="G74" s="20"/>
      <c r="H74" s="20"/>
      <c r="I74" s="20"/>
      <c r="J74" s="20"/>
    </row>
    <row r="75" spans="3:10" x14ac:dyDescent="0.3">
      <c r="C75" s="20"/>
      <c r="D75" s="32" t="s">
        <v>62</v>
      </c>
      <c r="E75" s="32"/>
      <c r="F75" s="32"/>
      <c r="G75" s="32"/>
      <c r="H75" s="32"/>
      <c r="I75" s="32"/>
      <c r="J75" s="20"/>
    </row>
    <row r="76" spans="3:10" ht="15" thickBot="1" x14ac:dyDescent="0.35">
      <c r="C76" s="20"/>
      <c r="D76" s="20"/>
      <c r="E76" s="20"/>
      <c r="F76" s="20"/>
      <c r="G76" s="20"/>
      <c r="H76" s="20"/>
      <c r="I76" s="20"/>
      <c r="J76" s="20"/>
    </row>
    <row r="77" spans="3:10" ht="16.2" thickTop="1" x14ac:dyDescent="0.35">
      <c r="C77" s="20"/>
      <c r="D77" s="20" t="s">
        <v>51</v>
      </c>
      <c r="E77" s="20" t="s">
        <v>52</v>
      </c>
      <c r="F77" s="6" t="s">
        <v>59</v>
      </c>
      <c r="G77" s="33">
        <f>IF(G71="","",SQRT(2*G25*9.80665  /  (G23*G71*G57)))</f>
        <v>70.080230337690054</v>
      </c>
      <c r="H77" s="34"/>
      <c r="I77" s="6"/>
      <c r="J77" s="20"/>
    </row>
    <row r="78" spans="3:10" ht="15" thickBot="1" x14ac:dyDescent="0.35">
      <c r="C78" s="20"/>
      <c r="D78" s="20"/>
      <c r="E78" s="20"/>
      <c r="F78" s="20"/>
      <c r="G78" s="20"/>
      <c r="H78" s="20"/>
      <c r="I78" s="20"/>
      <c r="J78" s="20"/>
    </row>
    <row r="79" spans="3:10" ht="16.2" thickTop="1" x14ac:dyDescent="0.35">
      <c r="C79" s="20"/>
      <c r="D79" s="20" t="s">
        <v>53</v>
      </c>
      <c r="E79" s="20" t="s">
        <v>55</v>
      </c>
      <c r="F79" s="6" t="s">
        <v>59</v>
      </c>
      <c r="G79" s="33">
        <f>IF(G71="","",1.2*G77)</f>
        <v>84.096276405228068</v>
      </c>
      <c r="H79" s="34"/>
      <c r="I79" s="6"/>
      <c r="J79" s="20"/>
    </row>
    <row r="80" spans="3:10" ht="15" thickBot="1" x14ac:dyDescent="0.35">
      <c r="C80" s="20"/>
      <c r="D80" s="20"/>
      <c r="E80" s="20"/>
      <c r="F80" s="20"/>
      <c r="G80" s="20"/>
      <c r="H80" s="20"/>
      <c r="I80" s="20"/>
      <c r="J80" s="20"/>
    </row>
    <row r="81" spans="3:10" ht="16.2" thickTop="1" x14ac:dyDescent="0.35">
      <c r="C81" s="20"/>
      <c r="D81" s="20" t="s">
        <v>54</v>
      </c>
      <c r="E81" s="20" t="s">
        <v>56</v>
      </c>
      <c r="F81" s="6" t="s">
        <v>59</v>
      </c>
      <c r="G81" s="33">
        <f>IF(G71="","",G79 - 3*0.514444444)</f>
        <v>82.552943073228064</v>
      </c>
      <c r="H81" s="34"/>
      <c r="I81" s="6"/>
      <c r="J81" s="20"/>
    </row>
    <row r="82" spans="3:10" x14ac:dyDescent="0.3">
      <c r="C82" s="20"/>
      <c r="D82" s="20"/>
      <c r="E82" s="20"/>
      <c r="F82" s="20"/>
      <c r="G82" s="20"/>
      <c r="H82" s="20"/>
      <c r="I82" s="20"/>
      <c r="J82" s="20"/>
    </row>
    <row r="83" spans="3:10" x14ac:dyDescent="0.3">
      <c r="C83" s="20"/>
      <c r="D83" s="32" t="s">
        <v>41</v>
      </c>
      <c r="E83" s="32"/>
      <c r="F83" s="32"/>
      <c r="G83" s="32"/>
      <c r="H83" s="32"/>
      <c r="I83" s="32"/>
      <c r="J83" s="20"/>
    </row>
    <row r="84" spans="3:10" ht="15" thickBot="1" x14ac:dyDescent="0.35">
      <c r="C84" s="20"/>
      <c r="D84" s="20"/>
      <c r="E84" s="20"/>
      <c r="F84" s="20"/>
      <c r="G84" s="20"/>
      <c r="H84" s="20"/>
      <c r="I84" s="20"/>
      <c r="J84" s="20"/>
    </row>
    <row r="85" spans="3:10" ht="16.2" thickTop="1" x14ac:dyDescent="0.35">
      <c r="C85" s="20"/>
      <c r="D85" s="20" t="s">
        <v>39</v>
      </c>
      <c r="E85" s="20" t="s">
        <v>47</v>
      </c>
      <c r="F85" s="6" t="s">
        <v>60</v>
      </c>
      <c r="G85" s="33">
        <f>IF(G71="","",1/(G57*G73)*G63/G65)</f>
        <v>1168.6274782688902</v>
      </c>
      <c r="H85" s="34"/>
      <c r="I85" s="6"/>
      <c r="J85" s="20"/>
    </row>
    <row r="86" spans="3:10" ht="15" thickBot="1" x14ac:dyDescent="0.35">
      <c r="C86" s="20"/>
      <c r="D86" s="20"/>
      <c r="E86" s="20"/>
      <c r="F86" s="20"/>
      <c r="G86" s="20"/>
      <c r="H86" s="20"/>
      <c r="I86" s="20"/>
      <c r="J86" s="20"/>
    </row>
    <row r="87" spans="3:10" ht="15" thickTop="1" x14ac:dyDescent="0.3">
      <c r="C87" s="20"/>
      <c r="D87" s="20" t="s">
        <v>68</v>
      </c>
      <c r="E87" s="20" t="s">
        <v>67</v>
      </c>
      <c r="F87" s="20"/>
      <c r="G87" s="33">
        <f>1/(G59*G71)  *  (G63/G65)</f>
        <v>994.14490338846565</v>
      </c>
      <c r="H87" s="34"/>
      <c r="I87" s="20"/>
      <c r="J87" s="20"/>
    </row>
    <row r="88" spans="3:10" ht="15" thickBot="1" x14ac:dyDescent="0.35">
      <c r="C88" s="20"/>
      <c r="D88" s="20"/>
      <c r="E88" s="20"/>
      <c r="F88" s="20"/>
      <c r="G88" s="20"/>
      <c r="H88" s="20"/>
      <c r="I88" s="20"/>
      <c r="J88" s="20"/>
    </row>
    <row r="89" spans="3:10" ht="18.600000000000001" thickTop="1" x14ac:dyDescent="0.35">
      <c r="C89" s="20"/>
      <c r="D89" s="22" t="s">
        <v>40</v>
      </c>
      <c r="E89" s="20" t="s">
        <v>48</v>
      </c>
      <c r="F89" s="23" t="s">
        <v>60</v>
      </c>
      <c r="G89" s="40">
        <f>IF(G71="","",1.876*G87+543.28)</f>
        <v>2408.2958387567614</v>
      </c>
      <c r="H89" s="41"/>
      <c r="I89" s="6"/>
      <c r="J89" s="20"/>
    </row>
    <row r="90" spans="3:10" x14ac:dyDescent="0.3">
      <c r="C90" s="20"/>
      <c r="D90" s="20"/>
      <c r="E90" s="20"/>
      <c r="F90" s="20"/>
      <c r="G90" s="20"/>
      <c r="H90" s="20"/>
      <c r="I90" s="20"/>
      <c r="J90" s="20"/>
    </row>
  </sheetData>
  <mergeCells count="29">
    <mergeCell ref="G87:H87"/>
    <mergeCell ref="C3:J3"/>
    <mergeCell ref="G23:H23"/>
    <mergeCell ref="G7:H7"/>
    <mergeCell ref="G11:H11"/>
    <mergeCell ref="G33:H33"/>
    <mergeCell ref="G31:H31"/>
    <mergeCell ref="G29:H29"/>
    <mergeCell ref="G27:H27"/>
    <mergeCell ref="G57:H57"/>
    <mergeCell ref="C36:J36"/>
    <mergeCell ref="D55:I55"/>
    <mergeCell ref="G15:H15"/>
    <mergeCell ref="G25:H25"/>
    <mergeCell ref="G89:H89"/>
    <mergeCell ref="G85:H85"/>
    <mergeCell ref="G73:H73"/>
    <mergeCell ref="G77:H77"/>
    <mergeCell ref="G79:H79"/>
    <mergeCell ref="G81:H81"/>
    <mergeCell ref="D83:I83"/>
    <mergeCell ref="D75:I75"/>
    <mergeCell ref="G71:H71"/>
    <mergeCell ref="G69:H69"/>
    <mergeCell ref="G65:H65"/>
    <mergeCell ref="G63:H63"/>
    <mergeCell ref="G59:H59"/>
    <mergeCell ref="D61:I61"/>
    <mergeCell ref="D67:I67"/>
  </mergeCells>
  <conditionalFormatting sqref="D11">
    <cfRule type="expression" dxfId="3" priority="4">
      <formula>$G$7&lt;&gt;""</formula>
    </cfRule>
  </conditionalFormatting>
  <conditionalFormatting sqref="G11:H11">
    <cfRule type="expression" dxfId="2" priority="3">
      <formula>$G$7&lt;&gt;""</formula>
    </cfRule>
  </conditionalFormatting>
  <conditionalFormatting sqref="G7:H7">
    <cfRule type="expression" dxfId="1" priority="2">
      <formula>$G$11&lt;&gt;"-"</formula>
    </cfRule>
  </conditionalFormatting>
  <conditionalFormatting sqref="D7:F8">
    <cfRule type="expression" dxfId="0" priority="1">
      <formula>$G$11&lt;&gt;"-"</formula>
    </cfRule>
  </conditionalFormatting>
  <dataValidations count="2">
    <dataValidation type="list" allowBlank="1" showInputMessage="1" showErrorMessage="1" sqref="G11:H11" xr:uid="{37A58212-D755-4DF5-93F6-4CEA09559631}">
      <formula1>"-,No Flap,  Plain Flap,  Slotted Flap,   Fowler Flap, Fowler Flap &amp; Slat,   Double Slotted Flap,  Double Slotted Flap &amp; Slat,  Triple Slotted Flap &amp; Slat"</formula1>
    </dataValidation>
    <dataValidation type="list" allowBlank="1" showInputMessage="1" showErrorMessage="1" sqref="G15:H15" xr:uid="{045619FA-9700-42F4-92E2-FC88F064D956}">
      <formula1>"- ,1, 2, 3"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3D197-00F7-455B-95F8-78720C6E4FD0}">
  <dimension ref="A1"/>
  <sheetViews>
    <sheetView showGridLines="0" workbookViewId="0">
      <selection activeCell="L23" sqref="L23"/>
    </sheetView>
  </sheetViews>
  <sheetFormatPr baseColWidth="10" defaultRowHeight="14.4" x14ac:dyDescent="0.3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C0B74-D0B4-464E-A36A-B4A844883D79}">
  <dimension ref="B4:I12"/>
  <sheetViews>
    <sheetView showGridLines="0" workbookViewId="0">
      <selection activeCell="E58" sqref="E58"/>
    </sheetView>
  </sheetViews>
  <sheetFormatPr baseColWidth="10" defaultRowHeight="14.4" x14ac:dyDescent="0.3"/>
  <cols>
    <col min="2" max="2" width="26.109375" bestFit="1" customWidth="1"/>
  </cols>
  <sheetData>
    <row r="4" spans="2:9" ht="15" thickBot="1" x14ac:dyDescent="0.35"/>
    <row r="5" spans="2:9" x14ac:dyDescent="0.3">
      <c r="B5" s="17" t="s">
        <v>22</v>
      </c>
      <c r="C5" s="14">
        <v>0</v>
      </c>
      <c r="D5" s="15">
        <v>10</v>
      </c>
      <c r="E5" s="15">
        <v>20</v>
      </c>
      <c r="F5" s="15">
        <v>30</v>
      </c>
      <c r="G5" s="15">
        <v>40</v>
      </c>
      <c r="H5" s="15">
        <v>50</v>
      </c>
      <c r="I5" s="16">
        <v>60</v>
      </c>
    </row>
    <row r="6" spans="2:9" x14ac:dyDescent="0.3">
      <c r="B6" s="18" t="s">
        <v>11</v>
      </c>
      <c r="C6" s="12">
        <v>1.5</v>
      </c>
      <c r="D6" s="8">
        <f>$C$6*COS(D5*PI()/180)</f>
        <v>1.477211629518312</v>
      </c>
      <c r="E6" s="8">
        <f t="shared" ref="E6:I6" si="0">$C$6*COS(E5*PI()/180)</f>
        <v>1.4095389311788626</v>
      </c>
      <c r="F6" s="8">
        <f t="shared" si="0"/>
        <v>1.299038105676658</v>
      </c>
      <c r="G6" s="8">
        <f t="shared" si="0"/>
        <v>1.1490666646784671</v>
      </c>
      <c r="H6" s="8">
        <f t="shared" si="0"/>
        <v>0.9641814145298091</v>
      </c>
      <c r="I6" s="9">
        <f t="shared" si="0"/>
        <v>0.75000000000000022</v>
      </c>
    </row>
    <row r="7" spans="2:9" x14ac:dyDescent="0.3">
      <c r="B7" s="18" t="s">
        <v>12</v>
      </c>
      <c r="C7" s="12">
        <v>1.8</v>
      </c>
      <c r="D7" s="8">
        <f>$C$7*COS(D5*PI()/180)</f>
        <v>1.7726539554219745</v>
      </c>
      <c r="E7" s="8">
        <f t="shared" ref="E7:I7" si="1">$C$7*COS(E5*PI()/180)</f>
        <v>1.6914467174146353</v>
      </c>
      <c r="F7" s="8">
        <f t="shared" si="1"/>
        <v>1.5588457268119897</v>
      </c>
      <c r="G7" s="8">
        <f t="shared" si="1"/>
        <v>1.3788799976141604</v>
      </c>
      <c r="H7" s="8">
        <f t="shared" si="1"/>
        <v>1.1570176974357709</v>
      </c>
      <c r="I7" s="9">
        <f t="shared" si="1"/>
        <v>0.90000000000000024</v>
      </c>
    </row>
    <row r="8" spans="2:9" x14ac:dyDescent="0.3">
      <c r="B8" s="18" t="s">
        <v>13</v>
      </c>
      <c r="C8" s="12">
        <v>2.2000000000000002</v>
      </c>
      <c r="D8" s="8">
        <f>$C$8*COS(D5*PI()/180)</f>
        <v>2.1665770566268576</v>
      </c>
      <c r="E8" s="8">
        <f t="shared" ref="E8:I8" si="2">$C$8*COS(E5*PI()/180)</f>
        <v>2.0673237657289989</v>
      </c>
      <c r="F8" s="8">
        <f t="shared" si="2"/>
        <v>1.9052558883257653</v>
      </c>
      <c r="G8" s="8">
        <f t="shared" si="2"/>
        <v>1.6852977748617517</v>
      </c>
      <c r="H8" s="8">
        <f t="shared" si="2"/>
        <v>1.4141327413103868</v>
      </c>
      <c r="I8" s="9">
        <f t="shared" si="2"/>
        <v>1.1000000000000003</v>
      </c>
    </row>
    <row r="9" spans="2:9" x14ac:dyDescent="0.3">
      <c r="B9" s="18" t="s">
        <v>14</v>
      </c>
      <c r="C9" s="12">
        <v>2.5</v>
      </c>
      <c r="D9" s="8">
        <f>$C$9*COS(D5*PI()/180)</f>
        <v>2.4620193825305199</v>
      </c>
      <c r="E9" s="8">
        <f t="shared" ref="E9:I9" si="3">$C$9*COS(E5*PI()/180)</f>
        <v>2.3492315519647713</v>
      </c>
      <c r="F9" s="8">
        <f t="shared" si="3"/>
        <v>2.1650635094610968</v>
      </c>
      <c r="G9" s="8">
        <f t="shared" si="3"/>
        <v>1.915111107797445</v>
      </c>
      <c r="H9" s="8">
        <f t="shared" si="3"/>
        <v>1.6069690242163484</v>
      </c>
      <c r="I9" s="9">
        <f t="shared" si="3"/>
        <v>1.2500000000000002</v>
      </c>
    </row>
    <row r="10" spans="2:9" x14ac:dyDescent="0.3">
      <c r="B10" s="18" t="s">
        <v>15</v>
      </c>
      <c r="C10" s="12">
        <v>2.7</v>
      </c>
      <c r="D10" s="8">
        <f>$C$10*COS(D5*PI()/180)</f>
        <v>2.6589809331329617</v>
      </c>
      <c r="E10" s="8">
        <f t="shared" ref="E10:I10" si="4">$C$10*COS(E5*PI()/180)</f>
        <v>2.5371700761219529</v>
      </c>
      <c r="F10" s="8">
        <f t="shared" si="4"/>
        <v>2.3382685902179845</v>
      </c>
      <c r="G10" s="8">
        <f t="shared" si="4"/>
        <v>2.0683199964212409</v>
      </c>
      <c r="H10" s="8">
        <f t="shared" si="4"/>
        <v>1.7355265461536564</v>
      </c>
      <c r="I10" s="9">
        <f t="shared" si="4"/>
        <v>1.3500000000000003</v>
      </c>
    </row>
    <row r="11" spans="2:9" x14ac:dyDescent="0.3">
      <c r="B11" s="18" t="s">
        <v>16</v>
      </c>
      <c r="C11" s="12">
        <v>3</v>
      </c>
      <c r="D11" s="8">
        <f>$C$11*COS(D5*PI()/180)</f>
        <v>2.9544232590366239</v>
      </c>
      <c r="E11" s="8">
        <f t="shared" ref="E11:I11" si="5">$C$11*COS(E5*PI()/180)</f>
        <v>2.8190778623577253</v>
      </c>
      <c r="F11" s="8">
        <f t="shared" si="5"/>
        <v>2.598076211353316</v>
      </c>
      <c r="G11" s="8">
        <f t="shared" si="5"/>
        <v>2.2981333293569342</v>
      </c>
      <c r="H11" s="8">
        <f t="shared" si="5"/>
        <v>1.9283628290596182</v>
      </c>
      <c r="I11" s="9">
        <f t="shared" si="5"/>
        <v>1.5000000000000004</v>
      </c>
    </row>
    <row r="12" spans="2:9" ht="15" thickBot="1" x14ac:dyDescent="0.35">
      <c r="B12" s="19" t="s">
        <v>17</v>
      </c>
      <c r="C12" s="13">
        <v>3.4</v>
      </c>
      <c r="D12" s="10">
        <f>$C$12*COS(D5*PI()/180)</f>
        <v>3.3483463602415071</v>
      </c>
      <c r="E12" s="10">
        <f t="shared" ref="E12:I12" si="6">$C$12*COS(E5*PI()/180)</f>
        <v>3.1949549106720885</v>
      </c>
      <c r="F12" s="10">
        <f t="shared" si="6"/>
        <v>2.9444863728670914</v>
      </c>
      <c r="G12" s="10">
        <f t="shared" si="6"/>
        <v>2.604551106604525</v>
      </c>
      <c r="H12" s="10">
        <f t="shared" si="6"/>
        <v>2.1854778729342339</v>
      </c>
      <c r="I12" s="11">
        <f t="shared" si="6"/>
        <v>1.7000000000000004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Calc</vt:lpstr>
      <vt:lpstr>diagramms</vt:lpstr>
      <vt:lpstr>CLmax_Raymer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Farje</dc:creator>
  <cp:lastModifiedBy>Enis Farje</cp:lastModifiedBy>
  <dcterms:created xsi:type="dcterms:W3CDTF">2022-01-26T09:36:44Z</dcterms:created>
  <dcterms:modified xsi:type="dcterms:W3CDTF">2022-05-13T00:38:01Z</dcterms:modified>
</cp:coreProperties>
</file>