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435"/>
  </bookViews>
  <sheets>
    <sheet name="Tab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/>
  <c r="L24" s="1"/>
  <c r="I24"/>
  <c r="K24" l="1"/>
  <c r="D30"/>
  <c r="E30" s="1"/>
  <c r="F30" s="1"/>
  <c r="G30" s="1"/>
  <c r="H24" l="1"/>
  <c r="D5"/>
  <c r="D6"/>
  <c r="D7"/>
  <c r="D4"/>
  <c r="C24" l="1"/>
  <c r="E24" s="1"/>
  <c r="F24" s="1"/>
  <c r="M24" s="1"/>
  <c r="B30" s="1"/>
  <c r="C30" s="1"/>
  <c r="H30" s="1"/>
</calcChain>
</file>

<file path=xl/sharedStrings.xml><?xml version="1.0" encoding="utf-8"?>
<sst xmlns="http://schemas.openxmlformats.org/spreadsheetml/2006/main" count="32" uniqueCount="28">
  <si>
    <t>T/O</t>
  </si>
  <si>
    <t>C/O</t>
  </si>
  <si>
    <t>App</t>
  </si>
  <si>
    <t>Idle</t>
  </si>
  <si>
    <t>r (-)</t>
  </si>
  <si>
    <t>ICAO corrected fuel flows are adjusted for installation effects</t>
  </si>
  <si>
    <t>a (m/s)</t>
  </si>
  <si>
    <t>1/SAR ( kg/km)</t>
  </si>
  <si>
    <t>V (km/s)</t>
  </si>
  <si>
    <t>h (m)</t>
  </si>
  <si>
    <t>ρ (kg/m³)</t>
  </si>
  <si>
    <t xml:space="preserve">β </t>
  </si>
  <si>
    <t>H</t>
  </si>
  <si>
    <t xml:space="preserve">Pv </t>
  </si>
  <si>
    <r>
      <t>EI</t>
    </r>
    <r>
      <rPr>
        <b/>
        <vertAlign val="subscript"/>
        <sz val="12"/>
        <color theme="1"/>
        <rFont val="Calibri"/>
        <family val="2"/>
        <scheme val="minor"/>
      </rPr>
      <t>NOx</t>
    </r>
    <r>
      <rPr>
        <b/>
        <sz val="12"/>
        <color theme="1"/>
        <rFont val="Calibri"/>
        <family val="2"/>
        <scheme val="minor"/>
      </rPr>
      <t xml:space="preserve"> (g/kg fuel)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</si>
  <si>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cr</t>
    </r>
    <r>
      <rPr>
        <b/>
        <sz val="12"/>
        <color theme="1"/>
        <rFont val="Calibri"/>
        <family val="2"/>
        <scheme val="minor"/>
      </rPr>
      <t xml:space="preserve"> (-) 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</si>
  <si>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f</t>
    </r>
    <r>
      <rPr>
        <b/>
        <sz val="12"/>
        <color theme="1"/>
        <rFont val="Calibri"/>
        <family val="2"/>
        <scheme val="minor"/>
      </rPr>
      <t xml:space="preserve"> (kg/s)</t>
    </r>
  </si>
  <si>
    <r>
      <t>P</t>
    </r>
    <r>
      <rPr>
        <b/>
        <vertAlign val="subscript"/>
        <sz val="12"/>
        <color theme="1"/>
        <rFont val="Calibri"/>
        <family val="2"/>
      </rPr>
      <t>amb</t>
    </r>
    <r>
      <rPr>
        <b/>
        <sz val="12"/>
        <color theme="1"/>
        <rFont val="Calibri"/>
        <family val="2"/>
      </rPr>
      <t xml:space="preserve"> (Pa)</t>
    </r>
  </si>
  <si>
    <r>
      <t>T</t>
    </r>
    <r>
      <rPr>
        <b/>
        <vertAlign val="subscript"/>
        <sz val="12"/>
        <color theme="1"/>
        <rFont val="Calibri"/>
        <family val="2"/>
        <scheme val="minor"/>
      </rPr>
      <t xml:space="preserve">amb </t>
    </r>
    <r>
      <rPr>
        <b/>
        <sz val="12"/>
        <color theme="1"/>
        <rFont val="Calibri"/>
        <family val="2"/>
        <scheme val="minor"/>
      </rPr>
      <t>( °C)</t>
    </r>
  </si>
  <si>
    <r>
      <t>δ</t>
    </r>
    <r>
      <rPr>
        <b/>
        <vertAlign val="subscript"/>
        <sz val="12"/>
        <color theme="1"/>
        <rFont val="Calibri"/>
        <family val="2"/>
      </rPr>
      <t xml:space="preserve">amb </t>
    </r>
  </si>
  <si>
    <r>
      <t>θ</t>
    </r>
    <r>
      <rPr>
        <b/>
        <vertAlign val="subscript"/>
        <sz val="12"/>
        <color theme="1"/>
        <rFont val="Calibri"/>
        <family val="2"/>
      </rPr>
      <t>amb</t>
    </r>
  </si>
  <si>
    <r>
      <t>W</t>
    </r>
    <r>
      <rPr>
        <b/>
        <vertAlign val="subscript"/>
        <sz val="12"/>
        <color theme="1"/>
        <rFont val="Calibri"/>
        <family val="2"/>
      </rPr>
      <t>ff</t>
    </r>
    <r>
      <rPr>
        <b/>
        <sz val="12"/>
        <color theme="1"/>
        <rFont val="Calibri"/>
        <family val="2"/>
      </rPr>
      <t xml:space="preserve"> (kg/s)</t>
    </r>
  </si>
  <si>
    <r>
      <t>EI</t>
    </r>
    <r>
      <rPr>
        <b/>
        <vertAlign val="subscript"/>
        <sz val="12"/>
        <color theme="1"/>
        <rFont val="Calibri"/>
        <family val="2"/>
        <scheme val="minor"/>
      </rPr>
      <t>NOx</t>
    </r>
    <r>
      <rPr>
        <b/>
        <sz val="12"/>
        <color theme="1"/>
        <rFont val="Calibri"/>
        <family val="2"/>
        <scheme val="minor"/>
      </rPr>
      <t xml:space="preserve"> of formula graphic </t>
    </r>
  </si>
  <si>
    <r>
      <t>T</t>
    </r>
    <r>
      <rPr>
        <b/>
        <vertAlign val="subscript"/>
        <sz val="12"/>
        <color theme="1"/>
        <rFont val="Calibri"/>
        <family val="2"/>
        <scheme val="minor"/>
      </rPr>
      <t>amb</t>
    </r>
    <r>
      <rPr>
        <b/>
        <sz val="12"/>
        <color theme="1"/>
        <rFont val="Calibri"/>
        <family val="2"/>
        <scheme val="minor"/>
      </rPr>
      <t xml:space="preserve"> (K)</t>
    </r>
  </si>
  <si>
    <r>
      <t>EI</t>
    </r>
    <r>
      <rPr>
        <b/>
        <vertAlign val="subscript"/>
        <sz val="12"/>
        <color theme="1"/>
        <rFont val="Calibri"/>
        <family val="2"/>
        <scheme val="minor"/>
      </rPr>
      <t>NOx (g/kg Fuel)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</si>
  <si>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 xml:space="preserve">f_unadapt </t>
    </r>
    <r>
      <rPr>
        <b/>
        <sz val="12"/>
        <color theme="1"/>
        <rFont val="Calibri"/>
        <family val="2"/>
        <scheme val="minor"/>
      </rPr>
      <t>( kg/s)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</si>
  <si>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f_adapt</t>
    </r>
    <r>
      <rPr>
        <b/>
        <sz val="12"/>
        <color theme="1"/>
        <rFont val="Calibri"/>
        <family val="2"/>
        <scheme val="minor"/>
      </rPr>
      <t xml:space="preserve"> (kg/s)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</si>
  <si>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f,uncorr</t>
    </r>
    <r>
      <rPr>
        <b/>
        <sz val="12"/>
        <color theme="1"/>
        <rFont val="Calibri"/>
        <family val="2"/>
        <scheme val="minor"/>
      </rPr>
      <t xml:space="preserve"> (kg/s)</t>
    </r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</si>
</sst>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.0000"/>
    <numFmt numFmtId="166" formatCode="0.000"/>
  </numFmts>
  <fonts count="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vertAlign val="subscript"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21" xfId="0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8" xfId="0" applyFont="1" applyBorder="1"/>
    <xf numFmtId="0" fontId="2" fillId="0" borderId="3" xfId="0" applyFont="1" applyBorder="1"/>
    <xf numFmtId="0" fontId="2" fillId="0" borderId="5" xfId="0" applyFont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4" fillId="2" borderId="12" xfId="0" applyFont="1" applyFill="1" applyBorder="1"/>
    <xf numFmtId="0" fontId="4" fillId="2" borderId="13" xfId="0" applyFont="1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0" xfId="0" applyFill="1" applyBorder="1"/>
    <xf numFmtId="0" fontId="0" fillId="5" borderId="4" xfId="0" applyFill="1" applyBorder="1"/>
    <xf numFmtId="0" fontId="0" fillId="5" borderId="7" xfId="0" applyFill="1" applyBorder="1"/>
    <xf numFmtId="0" fontId="0" fillId="5" borderId="21" xfId="0" applyFill="1" applyBorder="1"/>
    <xf numFmtId="0" fontId="0" fillId="0" borderId="11" xfId="0" applyFill="1" applyBorder="1"/>
    <xf numFmtId="166" fontId="0" fillId="0" borderId="22" xfId="0" applyNumberFormat="1" applyBorder="1"/>
    <xf numFmtId="165" fontId="0" fillId="0" borderId="21" xfId="0" applyNumberFormat="1" applyBorder="1"/>
    <xf numFmtId="164" fontId="0" fillId="0" borderId="21" xfId="0" applyNumberFormat="1" applyBorder="1"/>
    <xf numFmtId="166" fontId="0" fillId="0" borderId="21" xfId="0" applyNumberFormat="1" applyBorder="1"/>
    <xf numFmtId="166" fontId="0" fillId="5" borderId="20" xfId="0" applyNumberFormat="1" applyFill="1" applyBorder="1"/>
    <xf numFmtId="2" fontId="0" fillId="0" borderId="21" xfId="0" applyNumberFormat="1" applyBorder="1"/>
    <xf numFmtId="165" fontId="0" fillId="0" borderId="20" xfId="0" applyNumberFormat="1" applyBorder="1"/>
    <xf numFmtId="2" fontId="0" fillId="4" borderId="22" xfId="0" applyNumberFormat="1" applyFill="1" applyBorder="1"/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Relation</a:t>
            </a:r>
            <a:r>
              <a:rPr lang="nl-BE" baseline="0"/>
              <a:t> between Fuel Flow and Emission Index </a:t>
            </a:r>
            <a:endParaRPr lang="nl-BE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23834549380952"/>
                  <c:y val="-0.1394196232597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'Tab1'!$D$4:$D$7</c:f>
              <c:numCache>
                <c:formatCode>General</c:formatCode>
                <c:ptCount val="4"/>
                <c:pt idx="0">
                  <c:v>1.0685800000000001</c:v>
                </c:pt>
                <c:pt idx="1">
                  <c:v>0.69289199999999995</c:v>
                </c:pt>
                <c:pt idx="2">
                  <c:v>0.28763999999999995</c:v>
                </c:pt>
                <c:pt idx="3">
                  <c:v>0.10560000000000001</c:v>
                </c:pt>
              </c:numCache>
            </c:numRef>
          </c:xVal>
          <c:yVal>
            <c:numRef>
              <c:f>'Tab1'!$B$12:$B$15</c:f>
              <c:numCache>
                <c:formatCode>General</c:formatCode>
                <c:ptCount val="4"/>
                <c:pt idx="0">
                  <c:v>18.77</c:v>
                </c:pt>
                <c:pt idx="1">
                  <c:v>11.16</c:v>
                </c:pt>
                <c:pt idx="2">
                  <c:v>8.67</c:v>
                </c:pt>
                <c:pt idx="3">
                  <c:v>4.63</c:v>
                </c:pt>
              </c:numCache>
            </c:numRef>
          </c:yVal>
        </c:ser>
        <c:dLbls/>
        <c:axId val="56484224"/>
        <c:axId val="56486144"/>
      </c:scatterChart>
      <c:valAx>
        <c:axId val="56484224"/>
        <c:scaling>
          <c:logBase val="10"/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log</a:t>
                </a:r>
                <a:r>
                  <a:rPr lang="nl-BE" baseline="0"/>
                  <a:t> W</a:t>
                </a:r>
                <a:r>
                  <a:rPr lang="nl-BE" baseline="-25000"/>
                  <a:t>ff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86144"/>
        <c:crossesAt val="1"/>
        <c:crossBetween val="midCat"/>
      </c:valAx>
      <c:valAx>
        <c:axId val="56486144"/>
        <c:scaling>
          <c:logBase val="10"/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log</a:t>
                </a:r>
                <a:r>
                  <a:rPr lang="nl-BE" baseline="0"/>
                  <a:t> EI</a:t>
                </a:r>
                <a:r>
                  <a:rPr lang="nl-BE" baseline="-25000"/>
                  <a:t>NOx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84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504824</xdr:colOff>
      <xdr:row>1</xdr:row>
      <xdr:rowOff>33337</xdr:rowOff>
    </xdr:from>
    <xdr:to>
      <xdr:col>24</xdr:col>
      <xdr:colOff>200025</xdr:colOff>
      <xdr:row>17</xdr:row>
      <xdr:rowOff>123825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>
      <selection activeCell="A33" sqref="A33"/>
    </sheetView>
  </sheetViews>
  <sheetFormatPr baseColWidth="10" defaultColWidth="9.140625" defaultRowHeight="15"/>
  <cols>
    <col min="1" max="1" width="15.140625" customWidth="1"/>
    <col min="2" max="2" width="17.85546875" customWidth="1"/>
    <col min="3" max="3" width="24" bestFit="1" customWidth="1"/>
    <col min="4" max="4" width="15.7109375" customWidth="1"/>
    <col min="6" max="6" width="12" bestFit="1" customWidth="1"/>
    <col min="8" max="8" width="12.5703125" bestFit="1" customWidth="1"/>
    <col min="9" max="9" width="9.5703125" bestFit="1" customWidth="1"/>
    <col min="13" max="13" width="10.140625" bestFit="1" customWidth="1"/>
  </cols>
  <sheetData>
    <row r="1" spans="1:6" ht="15.75" thickBot="1"/>
    <row r="2" spans="1:6" ht="19.5" thickBot="1">
      <c r="A2" s="37" t="s">
        <v>5</v>
      </c>
      <c r="B2" s="38"/>
      <c r="C2" s="38"/>
      <c r="D2" s="39"/>
      <c r="E2" s="1"/>
      <c r="F2" s="1"/>
    </row>
    <row r="3" spans="1:6" ht="19.5" thickBot="1">
      <c r="A3" s="2"/>
      <c r="B3" s="16" t="s">
        <v>25</v>
      </c>
      <c r="C3" s="17" t="s">
        <v>4</v>
      </c>
      <c r="D3" s="18" t="s">
        <v>26</v>
      </c>
    </row>
    <row r="4" spans="1:6" ht="15.75">
      <c r="A4" s="10" t="s">
        <v>0</v>
      </c>
      <c r="B4" s="21">
        <v>1.0580000000000001</v>
      </c>
      <c r="C4" s="7">
        <v>1.01</v>
      </c>
      <c r="D4" s="8">
        <f>B4*C4</f>
        <v>1.0685800000000001</v>
      </c>
    </row>
    <row r="5" spans="1:6" ht="15.75">
      <c r="A5" s="11" t="s">
        <v>1</v>
      </c>
      <c r="B5" s="22">
        <v>0.68400000000000005</v>
      </c>
      <c r="C5" s="3">
        <v>1.0129999999999999</v>
      </c>
      <c r="D5" s="4">
        <f t="shared" ref="D5:D7" si="0">B5*C5</f>
        <v>0.69289199999999995</v>
      </c>
    </row>
    <row r="6" spans="1:6" ht="15.75">
      <c r="A6" s="11" t="s">
        <v>2</v>
      </c>
      <c r="B6" s="22">
        <v>0.28199999999999997</v>
      </c>
      <c r="C6" s="3">
        <v>1.02</v>
      </c>
      <c r="D6" s="4">
        <f t="shared" si="0"/>
        <v>0.28763999999999995</v>
      </c>
    </row>
    <row r="7" spans="1:6" ht="16.5" thickBot="1">
      <c r="A7" s="12" t="s">
        <v>3</v>
      </c>
      <c r="B7" s="23">
        <v>9.6000000000000002E-2</v>
      </c>
      <c r="C7" s="5">
        <v>1.1000000000000001</v>
      </c>
      <c r="D7" s="6">
        <f t="shared" si="0"/>
        <v>0.10560000000000001</v>
      </c>
    </row>
    <row r="10" spans="1:6" ht="15.75" thickBot="1"/>
    <row r="11" spans="1:6" ht="19.5" thickBot="1">
      <c r="A11" s="28"/>
      <c r="B11" s="18" t="s">
        <v>14</v>
      </c>
    </row>
    <row r="12" spans="1:6" ht="15.75">
      <c r="A12" s="13" t="s">
        <v>0</v>
      </c>
      <c r="B12" s="24">
        <v>18.77</v>
      </c>
    </row>
    <row r="13" spans="1:6" ht="15.75">
      <c r="A13" s="14" t="s">
        <v>1</v>
      </c>
      <c r="B13" s="25">
        <v>11.16</v>
      </c>
    </row>
    <row r="14" spans="1:6" ht="15.75">
      <c r="A14" s="14" t="s">
        <v>2</v>
      </c>
      <c r="B14" s="25">
        <v>8.67</v>
      </c>
    </row>
    <row r="15" spans="1:6" ht="16.5" thickBot="1">
      <c r="A15" s="15" t="s">
        <v>3</v>
      </c>
      <c r="B15" s="26">
        <v>4.63</v>
      </c>
    </row>
    <row r="22" spans="2:13" ht="15.75" thickBot="1"/>
    <row r="23" spans="2:13" ht="19.5" thickBot="1">
      <c r="B23" s="16" t="s">
        <v>7</v>
      </c>
      <c r="C23" s="17" t="s">
        <v>6</v>
      </c>
      <c r="D23" s="17" t="s">
        <v>15</v>
      </c>
      <c r="E23" s="17" t="s">
        <v>8</v>
      </c>
      <c r="F23" s="17" t="s">
        <v>27</v>
      </c>
      <c r="G23" s="17" t="s">
        <v>9</v>
      </c>
      <c r="H23" s="19" t="s">
        <v>10</v>
      </c>
      <c r="I23" s="19" t="s">
        <v>17</v>
      </c>
      <c r="J23" s="17" t="s">
        <v>18</v>
      </c>
      <c r="K23" s="19" t="s">
        <v>19</v>
      </c>
      <c r="L23" s="19" t="s">
        <v>20</v>
      </c>
      <c r="M23" s="20" t="s">
        <v>21</v>
      </c>
    </row>
    <row r="24" spans="2:13" ht="15.75" thickBot="1">
      <c r="B24" s="33">
        <v>2.2602739726027399</v>
      </c>
      <c r="C24" s="34">
        <f>SQRT(1.4*I24/H24)</f>
        <v>294.33163581239444</v>
      </c>
      <c r="D24" s="27">
        <v>0.76</v>
      </c>
      <c r="E24" s="30">
        <f>C24*D24*(10^-3)</f>
        <v>0.22369204321741978</v>
      </c>
      <c r="F24" s="30">
        <f>B24*E24</f>
        <v>0.50560530316266117</v>
      </c>
      <c r="G24" s="27">
        <v>11165</v>
      </c>
      <c r="H24" s="30">
        <f>I24/(287.04*D30)</f>
        <v>0.35630531884517663</v>
      </c>
      <c r="I24" s="9">
        <f>101325*(1-0.0065*(G24/288.15))^5.2561</f>
        <v>22047.947090045254</v>
      </c>
      <c r="J24" s="9">
        <f>15-6.5*G24/1000</f>
        <v>-57.572500000000005</v>
      </c>
      <c r="K24" s="30">
        <f>I24/101325</f>
        <v>0.21759631966489271</v>
      </c>
      <c r="L24" s="30">
        <f>(J24+273.15)/288.15</f>
        <v>0.74814332812771123</v>
      </c>
      <c r="M24" s="29">
        <f>(F24/K24)*((L24^3.8)*EXP(0.2*(D24^2)))</f>
        <v>0.86590857642530461</v>
      </c>
    </row>
    <row r="28" spans="2:13" ht="15.75" thickBot="1"/>
    <row r="29" spans="2:13" ht="19.5" thickBot="1">
      <c r="B29" s="16" t="s">
        <v>16</v>
      </c>
      <c r="C29" s="17" t="s">
        <v>22</v>
      </c>
      <c r="D29" s="17" t="s">
        <v>23</v>
      </c>
      <c r="E29" s="19" t="s">
        <v>11</v>
      </c>
      <c r="F29" s="17" t="s">
        <v>13</v>
      </c>
      <c r="G29" s="17" t="s">
        <v>12</v>
      </c>
      <c r="H29" s="18" t="s">
        <v>24</v>
      </c>
    </row>
    <row r="30" spans="2:13" ht="15.75" thickBot="1">
      <c r="B30" s="35">
        <f>M24</f>
        <v>0.86590857642530461</v>
      </c>
      <c r="C30" s="34">
        <f>1.348*10^1*B30+3.544</f>
        <v>15.216447610213107</v>
      </c>
      <c r="D30" s="34">
        <f>J24+273.15</f>
        <v>215.57749999999999</v>
      </c>
      <c r="E30" s="32">
        <f>IF(ISNUMBER(D30),7.90298*(1-(373.16/(D30+0.01)))+0.00571+5.02808*LOG10(373.16/(D30+0.01))+1.3816*(10^-7)*(1-10^(11.344*(1-((D30+0.01)/373.16))))+8.1328*10^-3*(10^(3.49149*(1-(373.16/(D30+0.01))))-1),"")</f>
        <v>-4.5891472677722938</v>
      </c>
      <c r="F30" s="31">
        <f>IF(ISNUMBER(E30),6895*0.014504*10^E30,"")</f>
        <v>2.5755785161632027E-3</v>
      </c>
      <c r="G30" s="30">
        <f>-19*((0.37318*F30)/(I24-0.6*F30)-0.0063)</f>
        <v>0.11969917171722937</v>
      </c>
      <c r="H30" s="36">
        <f>C30*EXP(G30)*(((K24^1.02)/(L24^3.3)))^0.5</f>
        <v>12.718190361663492</v>
      </c>
    </row>
  </sheetData>
  <mergeCells count="1">
    <mergeCell ref="A2:D2"/>
  </mergeCells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Van Endert</dc:creator>
  <cp:lastModifiedBy>Dieter SCHOLZ</cp:lastModifiedBy>
  <dcterms:created xsi:type="dcterms:W3CDTF">2017-07-10T08:59:11Z</dcterms:created>
  <dcterms:modified xsi:type="dcterms:W3CDTF">2021-12-16T21:49:18Z</dcterms:modified>
</cp:coreProperties>
</file>