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2435"/>
  </bookViews>
  <sheets>
    <sheet name="Different Seat Layouts 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/>
  <c r="F18"/>
  <c r="F17"/>
  <c r="F16"/>
  <c r="H14"/>
  <c r="F4" l="1"/>
  <c r="F5" s="1"/>
  <c r="F34"/>
  <c r="F35" s="1"/>
  <c r="F20"/>
  <c r="F25" s="1"/>
  <c r="F30" s="1"/>
  <c r="L18" l="1"/>
  <c r="M18"/>
  <c r="F23"/>
  <c r="F28" s="1"/>
  <c r="F24"/>
  <c r="F29" s="1"/>
  <c r="F22"/>
  <c r="F27" s="1"/>
</calcChain>
</file>

<file path=xl/sharedStrings.xml><?xml version="1.0" encoding="utf-8"?>
<sst xmlns="http://schemas.openxmlformats.org/spreadsheetml/2006/main" count="98" uniqueCount="58">
  <si>
    <t>Travel Class Rating</t>
  </si>
  <si>
    <t>Class</t>
  </si>
  <si>
    <t>Pitch (in)</t>
  </si>
  <si>
    <t>Width (in)</t>
  </si>
  <si>
    <t>Seats</t>
  </si>
  <si>
    <t>Economy</t>
  </si>
  <si>
    <t>premium economy</t>
  </si>
  <si>
    <t>Business</t>
  </si>
  <si>
    <t>First</t>
  </si>
  <si>
    <t>Total amount of seats</t>
  </si>
  <si>
    <r>
      <t>S</t>
    </r>
    <r>
      <rPr>
        <b/>
        <vertAlign val="subscript"/>
        <sz val="10"/>
        <color theme="1"/>
        <rFont val="Calibri"/>
        <family val="2"/>
        <scheme val="minor"/>
      </rPr>
      <t>EC</t>
    </r>
    <r>
      <rPr>
        <b/>
        <sz val="10"/>
        <color theme="1"/>
        <rFont val="Calibri"/>
        <family val="2"/>
        <scheme val="minor"/>
      </rPr>
      <t xml:space="preserve"> (in²)</t>
    </r>
  </si>
  <si>
    <r>
      <t>S</t>
    </r>
    <r>
      <rPr>
        <b/>
        <vertAlign val="subscript"/>
        <sz val="10"/>
        <color theme="1"/>
        <rFont val="Calibri"/>
        <family val="2"/>
        <scheme val="minor"/>
      </rPr>
      <t>PEC</t>
    </r>
    <r>
      <rPr>
        <b/>
        <sz val="10"/>
        <color theme="1"/>
        <rFont val="Calibri"/>
        <family val="2"/>
        <scheme val="minor"/>
      </rPr>
      <t xml:space="preserve"> (in²)</t>
    </r>
  </si>
  <si>
    <r>
      <t>S</t>
    </r>
    <r>
      <rPr>
        <b/>
        <vertAlign val="subscript"/>
        <sz val="10"/>
        <color theme="1"/>
        <rFont val="Calibri"/>
        <family val="2"/>
        <scheme val="minor"/>
      </rPr>
      <t>BC</t>
    </r>
    <r>
      <rPr>
        <b/>
        <sz val="10"/>
        <color theme="1"/>
        <rFont val="Calibri"/>
        <family val="2"/>
        <scheme val="minor"/>
      </rPr>
      <t xml:space="preserve"> (in²)</t>
    </r>
  </si>
  <si>
    <r>
      <t>S</t>
    </r>
    <r>
      <rPr>
        <b/>
        <vertAlign val="subscript"/>
        <sz val="10"/>
        <color theme="1"/>
        <rFont val="Calibri"/>
        <family val="2"/>
        <scheme val="minor"/>
      </rPr>
      <t>FC</t>
    </r>
    <r>
      <rPr>
        <b/>
        <sz val="10"/>
        <color theme="1"/>
        <rFont val="Calibri"/>
        <family val="2"/>
        <scheme val="minor"/>
      </rPr>
      <t xml:space="preserve"> (in²)</t>
    </r>
  </si>
  <si>
    <r>
      <t>S</t>
    </r>
    <r>
      <rPr>
        <b/>
        <vertAlign val="subscript"/>
        <sz val="10"/>
        <color theme="1"/>
        <rFont val="Calibri"/>
        <family val="2"/>
        <scheme val="minor"/>
      </rPr>
      <t>totaal</t>
    </r>
    <r>
      <rPr>
        <b/>
        <sz val="10"/>
        <color theme="1"/>
        <rFont val="Calibri"/>
        <family val="2"/>
        <scheme val="minor"/>
      </rPr>
      <t xml:space="preserve"> (in²)</t>
    </r>
  </si>
  <si>
    <r>
      <t>K</t>
    </r>
    <r>
      <rPr>
        <b/>
        <vertAlign val="subscript"/>
        <sz val="10"/>
        <color theme="1"/>
        <rFont val="Calibri"/>
        <family val="2"/>
        <scheme val="minor"/>
      </rPr>
      <t>EC</t>
    </r>
  </si>
  <si>
    <r>
      <t>K</t>
    </r>
    <r>
      <rPr>
        <b/>
        <vertAlign val="subscript"/>
        <sz val="10"/>
        <color theme="1"/>
        <rFont val="Calibri"/>
        <family val="2"/>
        <scheme val="minor"/>
      </rPr>
      <t>PEC</t>
    </r>
  </si>
  <si>
    <r>
      <t>K</t>
    </r>
    <r>
      <rPr>
        <b/>
        <vertAlign val="subscript"/>
        <sz val="10"/>
        <color theme="1"/>
        <rFont val="Calibri"/>
        <family val="2"/>
        <scheme val="minor"/>
      </rPr>
      <t>BC</t>
    </r>
  </si>
  <si>
    <r>
      <t>K</t>
    </r>
    <r>
      <rPr>
        <b/>
        <vertAlign val="subscript"/>
        <sz val="10"/>
        <color theme="1"/>
        <rFont val="Calibri"/>
        <family val="2"/>
        <scheme val="minor"/>
      </rPr>
      <t>FC</t>
    </r>
  </si>
  <si>
    <t>Normilazed 0-1</t>
  </si>
  <si>
    <t>data at www.seatguru.com</t>
  </si>
  <si>
    <t>INPUT DATA !</t>
  </si>
  <si>
    <t xml:space="preserve">Overall Rating </t>
  </si>
  <si>
    <t>( Noise Rating with Jets)</t>
  </si>
  <si>
    <t>Range</t>
  </si>
  <si>
    <t>Rating</t>
  </si>
  <si>
    <t>min</t>
  </si>
  <si>
    <t>max</t>
  </si>
  <si>
    <t>A</t>
  </si>
  <si>
    <t>B</t>
  </si>
  <si>
    <t>C</t>
  </si>
  <si>
    <t>D</t>
  </si>
  <si>
    <t>E</t>
  </si>
  <si>
    <t>F</t>
  </si>
  <si>
    <t>G</t>
  </si>
  <si>
    <t>(Noise Rating with Prop)</t>
  </si>
  <si>
    <t>Normalized 0-1</t>
  </si>
  <si>
    <t>Overall  Rating (-)</t>
  </si>
  <si>
    <t>Seats (-)</t>
  </si>
  <si>
    <t xml:space="preserve">Data necessary  from existing ecolabel </t>
  </si>
  <si>
    <t>1/(SAR*n) (kg/km/seat)</t>
  </si>
  <si>
    <t xml:space="preserve"> Fuel consumption (kg/km/seat)</t>
  </si>
  <si>
    <r>
      <t>EC</t>
    </r>
    <r>
      <rPr>
        <b/>
        <vertAlign val="subscript"/>
        <sz val="10"/>
        <color theme="1"/>
        <rFont val="Calibri"/>
        <family val="2"/>
        <scheme val="minor"/>
      </rPr>
      <t>OEM</t>
    </r>
    <r>
      <rPr>
        <b/>
        <sz val="10"/>
        <color theme="1"/>
        <rFont val="Calibri"/>
        <family val="2"/>
        <scheme val="minor"/>
      </rPr>
      <t xml:space="preserve"> (kg/km/seat)</t>
    </r>
  </si>
  <si>
    <r>
      <t>PEC</t>
    </r>
    <r>
      <rPr>
        <b/>
        <vertAlign val="subscript"/>
        <sz val="10"/>
        <color theme="1"/>
        <rFont val="Calibri"/>
        <family val="2"/>
        <scheme val="minor"/>
      </rPr>
      <t>OEM</t>
    </r>
    <r>
      <rPr>
        <b/>
        <sz val="10"/>
        <color theme="1"/>
        <rFont val="Calibri"/>
        <family val="2"/>
        <scheme val="minor"/>
      </rPr>
      <t xml:space="preserve"> (kg/km/seat)</t>
    </r>
  </si>
  <si>
    <r>
      <t>BC</t>
    </r>
    <r>
      <rPr>
        <b/>
        <vertAlign val="subscript"/>
        <sz val="10"/>
        <color theme="1"/>
        <rFont val="Calibri"/>
        <family val="2"/>
        <scheme val="minor"/>
      </rPr>
      <t xml:space="preserve">OEM </t>
    </r>
    <r>
      <rPr>
        <b/>
        <sz val="10"/>
        <color theme="1"/>
        <rFont val="Calibri"/>
        <family val="2"/>
        <scheme val="minor"/>
      </rPr>
      <t>(kg/km/seat)</t>
    </r>
  </si>
  <si>
    <r>
      <t>FC</t>
    </r>
    <r>
      <rPr>
        <b/>
        <vertAlign val="subscript"/>
        <sz val="10"/>
        <color theme="1"/>
        <rFont val="Calibri"/>
        <family val="2"/>
        <scheme val="minor"/>
      </rPr>
      <t xml:space="preserve">OEM </t>
    </r>
    <r>
      <rPr>
        <b/>
        <sz val="10"/>
        <color theme="1"/>
        <rFont val="Calibri"/>
        <family val="2"/>
        <scheme val="minor"/>
      </rPr>
      <t>(kg/km/seat)</t>
    </r>
  </si>
  <si>
    <t xml:space="preserve">Fuel Consumption Rating </t>
  </si>
  <si>
    <t>Fuel consumption Rating Scale</t>
  </si>
  <si>
    <r>
      <t>CO</t>
    </r>
    <r>
      <rPr>
        <b/>
        <i/>
        <vertAlign val="subscript"/>
        <sz val="12"/>
        <color theme="1"/>
        <rFont val="Calibri"/>
        <family val="2"/>
        <scheme val="minor"/>
      </rPr>
      <t xml:space="preserve">2 </t>
    </r>
    <r>
      <rPr>
        <b/>
        <i/>
        <sz val="12"/>
        <color theme="1"/>
        <rFont val="Calibri"/>
        <family val="2"/>
        <scheme val="minor"/>
      </rPr>
      <t>Equivalent Rating</t>
    </r>
  </si>
  <si>
    <r>
      <t>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Equivalent (kg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/km/seat)</t>
    </r>
  </si>
  <si>
    <t>Normalized to 0-1</t>
  </si>
  <si>
    <r>
      <t>CO</t>
    </r>
    <r>
      <rPr>
        <b/>
        <i/>
        <vertAlign val="subscript"/>
        <sz val="12"/>
        <color theme="1"/>
        <rFont val="Calibri"/>
        <family val="2"/>
        <scheme val="minor"/>
      </rPr>
      <t>2</t>
    </r>
    <r>
      <rPr>
        <b/>
        <i/>
        <sz val="12"/>
        <color theme="1"/>
        <rFont val="Calibri"/>
        <family val="2"/>
        <scheme val="minor"/>
      </rPr>
      <t xml:space="preserve"> Equivalent Rating Scale</t>
    </r>
  </si>
  <si>
    <t xml:space="preserve">Overall Rating for new seat layout </t>
  </si>
  <si>
    <t xml:space="preserve">Jet </t>
  </si>
  <si>
    <t>Turboprop</t>
  </si>
  <si>
    <t>Jet</t>
  </si>
  <si>
    <t>x</t>
  </si>
  <si>
    <t>Overall Rating Scale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</si>
</sst>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00"/>
    <numFmt numFmtId="166" formatCode="0.0000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i/>
      <vertAlign val="subscript"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0" fillId="0" borderId="10" xfId="0" applyBorder="1"/>
    <xf numFmtId="0" fontId="0" fillId="0" borderId="14" xfId="0" applyBorder="1"/>
    <xf numFmtId="0" fontId="0" fillId="0" borderId="18" xfId="0" applyBorder="1"/>
    <xf numFmtId="0" fontId="3" fillId="0" borderId="22" xfId="0" applyFont="1" applyBorder="1"/>
    <xf numFmtId="0" fontId="3" fillId="0" borderId="22" xfId="0" applyFont="1" applyFill="1" applyBorder="1"/>
    <xf numFmtId="0" fontId="0" fillId="0" borderId="16" xfId="0" applyFill="1" applyBorder="1" applyAlignment="1"/>
    <xf numFmtId="0" fontId="0" fillId="0" borderId="17" xfId="0" applyFill="1" applyBorder="1" applyAlignment="1"/>
    <xf numFmtId="0" fontId="0" fillId="0" borderId="22" xfId="0" applyBorder="1"/>
    <xf numFmtId="0" fontId="0" fillId="0" borderId="16" xfId="0" applyBorder="1" applyAlignment="1"/>
    <xf numFmtId="0" fontId="0" fillId="0" borderId="17" xfId="0" applyBorder="1" applyAlignment="1"/>
    <xf numFmtId="0" fontId="3" fillId="0" borderId="26" xfId="0" applyFont="1" applyBorder="1"/>
    <xf numFmtId="0" fontId="0" fillId="0" borderId="31" xfId="0" applyBorder="1"/>
    <xf numFmtId="0" fontId="3" fillId="0" borderId="26" xfId="0" applyFont="1" applyFill="1" applyBorder="1"/>
    <xf numFmtId="0" fontId="1" fillId="0" borderId="34" xfId="0" applyFont="1" applyBorder="1"/>
    <xf numFmtId="0" fontId="6" fillId="0" borderId="4" xfId="0" applyFont="1" applyBorder="1"/>
    <xf numFmtId="0" fontId="0" fillId="5" borderId="11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5" xfId="0" applyFill="1" applyBorder="1"/>
    <xf numFmtId="0" fontId="0" fillId="5" borderId="16" xfId="0" applyFill="1" applyBorder="1"/>
    <xf numFmtId="0" fontId="0" fillId="5" borderId="17" xfId="0" applyFill="1" applyBorder="1"/>
    <xf numFmtId="0" fontId="0" fillId="5" borderId="19" xfId="0" applyFill="1" applyBorder="1"/>
    <xf numFmtId="0" fontId="0" fillId="5" borderId="20" xfId="0" applyFill="1" applyBorder="1"/>
    <xf numFmtId="0" fontId="0" fillId="5" borderId="21" xfId="0" applyFill="1" applyBorder="1"/>
    <xf numFmtId="0" fontId="0" fillId="0" borderId="32" xfId="0" applyFill="1" applyBorder="1"/>
    <xf numFmtId="0" fontId="5" fillId="0" borderId="37" xfId="0" applyFont="1" applyFill="1" applyBorder="1" applyAlignment="1">
      <alignment horizontal="center"/>
    </xf>
    <xf numFmtId="0" fontId="0" fillId="0" borderId="38" xfId="0" applyFont="1" applyFill="1" applyBorder="1" applyAlignment="1">
      <alignment horizontal="center"/>
    </xf>
    <xf numFmtId="0" fontId="0" fillId="0" borderId="39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1" fontId="0" fillId="0" borderId="40" xfId="0" applyNumberFormat="1" applyFill="1" applyBorder="1" applyAlignment="1"/>
    <xf numFmtId="164" fontId="0" fillId="0" borderId="5" xfId="0" applyNumberFormat="1" applyFill="1" applyBorder="1" applyAlignment="1"/>
    <xf numFmtId="164" fontId="0" fillId="0" borderId="40" xfId="0" applyNumberFormat="1" applyFill="1" applyBorder="1" applyAlignment="1"/>
    <xf numFmtId="0" fontId="5" fillId="0" borderId="30" xfId="0" applyFont="1" applyFill="1" applyBorder="1" applyAlignment="1">
      <alignment horizontal="center"/>
    </xf>
    <xf numFmtId="164" fontId="0" fillId="0" borderId="41" xfId="0" applyNumberFormat="1" applyFill="1" applyBorder="1" applyAlignment="1"/>
    <xf numFmtId="165" fontId="0" fillId="0" borderId="42" xfId="0" applyNumberFormat="1" applyFill="1" applyBorder="1" applyAlignment="1"/>
    <xf numFmtId="0" fontId="0" fillId="0" borderId="4" xfId="0" applyFont="1" applyFill="1" applyBorder="1" applyAlignment="1">
      <alignment horizontal="center"/>
    </xf>
    <xf numFmtId="0" fontId="0" fillId="0" borderId="30" xfId="0" applyBorder="1"/>
    <xf numFmtId="0" fontId="0" fillId="0" borderId="43" xfId="0" applyBorder="1"/>
    <xf numFmtId="0" fontId="0" fillId="0" borderId="42" xfId="0" applyBorder="1"/>
    <xf numFmtId="0" fontId="1" fillId="5" borderId="6" xfId="0" applyFont="1" applyFill="1" applyBorder="1" applyAlignment="1">
      <alignment horizontal="center"/>
    </xf>
    <xf numFmtId="0" fontId="0" fillId="0" borderId="44" xfId="0" applyFill="1" applyBorder="1"/>
    <xf numFmtId="166" fontId="0" fillId="0" borderId="40" xfId="0" applyNumberFormat="1" applyFill="1" applyBorder="1" applyAlignment="1"/>
    <xf numFmtId="166" fontId="0" fillId="0" borderId="5" xfId="0" applyNumberFormat="1" applyFill="1" applyBorder="1" applyAlignment="1"/>
    <xf numFmtId="166" fontId="0" fillId="0" borderId="41" xfId="0" applyNumberFormat="1" applyFill="1" applyBorder="1" applyAlignment="1"/>
    <xf numFmtId="166" fontId="0" fillId="0" borderId="42" xfId="0" applyNumberFormat="1" applyFill="1" applyBorder="1" applyAlignment="1"/>
    <xf numFmtId="0" fontId="0" fillId="0" borderId="0" xfId="0" applyFill="1" applyBorder="1"/>
    <xf numFmtId="0" fontId="0" fillId="0" borderId="5" xfId="0" applyFill="1" applyBorder="1"/>
    <xf numFmtId="0" fontId="1" fillId="0" borderId="22" xfId="0" applyFont="1" applyBorder="1"/>
    <xf numFmtId="0" fontId="1" fillId="0" borderId="26" xfId="0" applyFont="1" applyBorder="1"/>
    <xf numFmtId="0" fontId="0" fillId="0" borderId="37" xfId="0" applyFont="1" applyFill="1" applyBorder="1" applyAlignment="1">
      <alignment horizontal="center"/>
    </xf>
    <xf numFmtId="0" fontId="0" fillId="0" borderId="4" xfId="0" applyFill="1" applyBorder="1" applyAlignment="1"/>
    <xf numFmtId="164" fontId="0" fillId="0" borderId="4" xfId="0" applyNumberFormat="1" applyFill="1" applyBorder="1" applyAlignment="1"/>
    <xf numFmtId="164" fontId="0" fillId="0" borderId="30" xfId="0" applyNumberFormat="1" applyFill="1" applyBorder="1" applyAlignment="1"/>
    <xf numFmtId="164" fontId="0" fillId="0" borderId="42" xfId="0" applyNumberFormat="1" applyFill="1" applyBorder="1" applyAlignment="1"/>
    <xf numFmtId="0" fontId="0" fillId="0" borderId="32" xfId="0" applyBorder="1"/>
    <xf numFmtId="0" fontId="8" fillId="0" borderId="26" xfId="0" applyFont="1" applyBorder="1"/>
    <xf numFmtId="0" fontId="1" fillId="0" borderId="22" xfId="0" applyFont="1" applyBorder="1" applyAlignment="1">
      <alignment vertical="center"/>
    </xf>
    <xf numFmtId="0" fontId="11" fillId="0" borderId="0" xfId="0" applyFont="1"/>
    <xf numFmtId="166" fontId="0" fillId="5" borderId="13" xfId="0" applyNumberFormat="1" applyFill="1" applyBorder="1"/>
    <xf numFmtId="164" fontId="0" fillId="5" borderId="17" xfId="0" applyNumberFormat="1" applyFill="1" applyBorder="1"/>
    <xf numFmtId="164" fontId="0" fillId="5" borderId="21" xfId="0" applyNumberFormat="1" applyFill="1" applyBorder="1"/>
    <xf numFmtId="164" fontId="0" fillId="3" borderId="20" xfId="0" applyNumberFormat="1" applyFill="1" applyBorder="1" applyAlignment="1">
      <alignment horizontal="center"/>
    </xf>
    <xf numFmtId="164" fontId="0" fillId="3" borderId="21" xfId="0" applyNumberFormat="1" applyFill="1" applyBorder="1" applyAlignment="1">
      <alignment horizontal="center"/>
    </xf>
    <xf numFmtId="0" fontId="8" fillId="0" borderId="0" xfId="0" applyFont="1" applyFill="1" applyBorder="1"/>
    <xf numFmtId="164" fontId="0" fillId="0" borderId="0" xfId="0" applyNumberFormat="1" applyFill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1" fillId="0" borderId="32" xfId="0" applyFont="1" applyBorder="1"/>
    <xf numFmtId="0" fontId="0" fillId="5" borderId="45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2" fillId="2" borderId="33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164" fontId="0" fillId="3" borderId="13" xfId="0" applyNumberFormat="1" applyFill="1" applyBorder="1" applyAlignment="1">
      <alignment horizontal="center"/>
    </xf>
    <xf numFmtId="164" fontId="0" fillId="4" borderId="20" xfId="0" applyNumberFormat="1" applyFill="1" applyBorder="1" applyAlignment="1">
      <alignment horizontal="center"/>
    </xf>
    <xf numFmtId="164" fontId="0" fillId="4" borderId="21" xfId="0" applyNumberFormat="1" applyFill="1" applyBorder="1" applyAlignment="1">
      <alignment horizontal="center"/>
    </xf>
    <xf numFmtId="0" fontId="7" fillId="6" borderId="35" xfId="0" applyFont="1" applyFill="1" applyBorder="1" applyAlignment="1">
      <alignment horizontal="center"/>
    </xf>
    <xf numFmtId="0" fontId="7" fillId="6" borderId="36" xfId="0" applyFont="1" applyFill="1" applyBorder="1" applyAlignment="1">
      <alignment horizontal="center"/>
    </xf>
    <xf numFmtId="0" fontId="7" fillId="7" borderId="46" xfId="0" applyFont="1" applyFill="1" applyBorder="1" applyAlignment="1">
      <alignment horizontal="center"/>
    </xf>
    <xf numFmtId="0" fontId="7" fillId="7" borderId="36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166" fontId="0" fillId="3" borderId="23" xfId="0" applyNumberFormat="1" applyFill="1" applyBorder="1" applyAlignment="1">
      <alignment horizontal="center"/>
    </xf>
    <xf numFmtId="166" fontId="0" fillId="3" borderId="24" xfId="0" applyNumberFormat="1" applyFill="1" applyBorder="1" applyAlignment="1">
      <alignment horizontal="center"/>
    </xf>
    <xf numFmtId="166" fontId="0" fillId="3" borderId="25" xfId="0" applyNumberFormat="1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166" fontId="0" fillId="3" borderId="12" xfId="0" applyNumberFormat="1" applyFill="1" applyBorder="1" applyAlignment="1">
      <alignment horizontal="center"/>
    </xf>
    <xf numFmtId="166" fontId="0" fillId="3" borderId="13" xfId="0" applyNumberFormat="1" applyFill="1" applyBorder="1" applyAlignment="1">
      <alignment horizontal="center"/>
    </xf>
    <xf numFmtId="166" fontId="0" fillId="4" borderId="20" xfId="0" applyNumberFormat="1" applyFill="1" applyBorder="1" applyAlignment="1">
      <alignment horizontal="center"/>
    </xf>
    <xf numFmtId="166" fontId="0" fillId="4" borderId="21" xfId="0" applyNumberForma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66675</xdr:colOff>
      <xdr:row>4</xdr:row>
      <xdr:rowOff>0</xdr:rowOff>
    </xdr:from>
    <xdr:to>
      <xdr:col>18</xdr:col>
      <xdr:colOff>962025</xdr:colOff>
      <xdr:row>8</xdr:row>
      <xdr:rowOff>114300</xdr:rowOff>
    </xdr:to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4" name="Tekstvak 3"/>
            <xdr:cNvSpPr txBox="1"/>
          </xdr:nvSpPr>
          <xdr:spPr>
            <a:xfrm>
              <a:off x="13058775" y="800100"/>
              <a:ext cx="3476625" cy="942975"/>
            </a:xfrm>
            <a:prstGeom prst="rect">
              <a:avLst/>
            </a:prstGeom>
            <a:solidFill>
              <a:schemeClr val="bg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nl-BE" sz="1100" b="1"/>
                <a:t>Overall Rating</a:t>
              </a:r>
              <a:r>
                <a:rPr lang="nl-BE" sz="1100" b="1" baseline="0"/>
                <a:t> </a:t>
              </a:r>
              <a:r>
                <a:rPr lang="nl-BE" sz="1100" baseline="0"/>
                <a:t>=</a:t>
              </a: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0,</m:t>
                    </m:r>
                    <m:r>
                      <a:rPr lang="nl-BE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2</m:t>
                    </m:r>
                    <m:d>
                      <m:dPr>
                        <m:ctrlPr>
                          <a:rPr lang="de-DE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m:rPr>
                            <m:sty m:val="p"/>
                          </m:rPr>
                          <a:rPr lang="de-DE" sz="1100" b="0" i="0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Normalized</m:t>
                        </m:r>
                        <m:r>
                          <a:rPr lang="de-DE" sz="1100" b="0" i="0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de-DE" sz="1100" b="0" i="0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OEM</m:t>
                        </m:r>
                        <m:r>
                          <a:rPr lang="de-DE" sz="1100" b="0" i="0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r>
                          <m:rPr>
                            <m:sty m:val="p"/>
                          </m:rPr>
                          <a:rPr lang="de-DE" sz="1100" b="0" i="0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based</m:t>
                        </m:r>
                        <m:r>
                          <a:rPr lang="de-DE" sz="1100" b="0" i="0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de-DE" sz="1100" b="0" i="0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fuel</m:t>
                        </m:r>
                        <m:r>
                          <a:rPr lang="de-DE" sz="1100" b="0" i="0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de-DE" sz="1100" b="0" i="0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consumption</m:t>
                        </m:r>
                      </m:e>
                    </m:d>
                    <m:r>
                      <a:rPr lang="nl-BE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+0,4∗(</m:t>
                    </m:r>
                    <m:r>
                      <m:rPr>
                        <m:sty m:val="p"/>
                      </m:rPr>
                      <a:rPr lang="nl-BE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CO</m:t>
                    </m:r>
                    <m:r>
                      <a:rPr lang="nl-BE" sz="1100" b="0" i="0" baseline="-2500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2</m:t>
                    </m:r>
                    <m:r>
                      <a:rPr lang="nl-BE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m:rPr>
                        <m:sty m:val="p"/>
                      </m:rPr>
                      <a:rPr lang="nl-BE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equivalent</m:t>
                    </m:r>
                    <m:r>
                      <a:rPr lang="nl-BE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)+0,2</m:t>
                    </m:r>
                    <m:d>
                      <m:dPr>
                        <m:ctrlPr>
                          <a:rPr lang="de-DE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m:rPr>
                            <m:sty m:val="p"/>
                          </m:rPr>
                          <a:rPr lang="de-DE" sz="1100" b="0" i="0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Normalized</m:t>
                        </m:r>
                        <m:r>
                          <a:rPr lang="de-DE" sz="1100" b="0" i="0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de-DE" sz="1100" b="0" i="0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Air</m:t>
                        </m:r>
                        <m:r>
                          <a:rPr lang="de-DE" sz="1100" b="0" i="0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de-DE" sz="1100" b="0" i="0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Quality</m:t>
                        </m:r>
                        <m:r>
                          <a:rPr lang="de-DE" sz="1100" b="0" i="0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de-DE" sz="1100" b="0" i="0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Rating</m:t>
                        </m:r>
                      </m:e>
                    </m:d>
                    <m:r>
                      <a:rPr lang="de-DE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+0,2(</m:t>
                    </m:r>
                    <m:r>
                      <m:rPr>
                        <m:sty m:val="p"/>
                      </m:rPr>
                      <a:rPr lang="de-DE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Normalized</m:t>
                    </m:r>
                    <m:r>
                      <a:rPr lang="de-DE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m:rPr>
                        <m:sty m:val="p"/>
                      </m:rPr>
                      <a:rPr lang="de-DE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Noise</m:t>
                    </m:r>
                    <m:r>
                      <a:rPr lang="de-DE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m:rPr>
                        <m:sty m:val="p"/>
                      </m:rPr>
                      <a:rPr lang="de-DE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Rating</m:t>
                    </m:r>
                    <m:r>
                      <a:rPr lang="de-DE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)</m:t>
                    </m:r>
                  </m:oMath>
                </m:oMathPara>
              </a14:m>
              <a:endParaRPr lang="nl-BE" i="0">
                <a:effectLst/>
              </a:endParaRPr>
            </a:p>
            <a:p>
              <a:endParaRPr lang="nl-BE" sz="1100"/>
            </a:p>
            <a:p>
              <a:endParaRPr lang="nl-BE" sz="1100"/>
            </a:p>
          </xdr:txBody>
        </xdr:sp>
      </mc:Choice>
      <mc:Fallback>
        <xdr:sp macro="" textlink="">
          <xdr:nvSpPr>
            <xdr:cNvPr id="4" name="Tekstvak 3"/>
            <xdr:cNvSpPr txBox="1"/>
          </xdr:nvSpPr>
          <xdr:spPr>
            <a:xfrm>
              <a:off x="13058775" y="800100"/>
              <a:ext cx="3476625" cy="942975"/>
            </a:xfrm>
            <a:prstGeom prst="rect">
              <a:avLst/>
            </a:prstGeom>
            <a:solidFill>
              <a:schemeClr val="bg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nl-BE" sz="1100" b="1"/>
                <a:t>Overall Rating</a:t>
              </a:r>
              <a:r>
                <a:rPr lang="nl-BE" sz="1100" b="1" baseline="0"/>
                <a:t> </a:t>
              </a:r>
              <a:r>
                <a:rPr lang="nl-BE" sz="1100" baseline="0"/>
                <a:t>=</a:t>
              </a: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0,</a:t>
              </a:r>
              <a:r>
                <a:rPr lang="nl-BE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de-DE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(Normalized OEM−based fuel consumption)</a:t>
              </a:r>
              <a:r>
                <a:rPr lang="nl-BE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+0,4∗(CO</a:t>
              </a:r>
              <a:r>
                <a:rPr lang="nl-BE" sz="1100" b="0" i="0" baseline="-2500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nl-BE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equivalent)</a:t>
              </a:r>
              <a:r>
                <a:rPr lang="de-DE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+0,2(Normalized Air Quality Rating)+0,2(Normalized Noise Rating)</a:t>
              </a:r>
              <a:endParaRPr lang="nl-BE" i="0">
                <a:effectLst/>
              </a:endParaRPr>
            </a:p>
            <a:p>
              <a:endParaRPr lang="nl-BE" sz="1100"/>
            </a:p>
            <a:p>
              <a:endParaRPr lang="nl-BE" sz="1100"/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S41"/>
  <sheetViews>
    <sheetView tabSelected="1" topLeftCell="E1" workbookViewId="0">
      <selection activeCell="E1" sqref="E1"/>
    </sheetView>
  </sheetViews>
  <sheetFormatPr baseColWidth="10" defaultColWidth="9.140625" defaultRowHeight="15"/>
  <cols>
    <col min="2" max="2" width="34.28515625" bestFit="1" customWidth="1"/>
    <col min="3" max="3" width="12" bestFit="1" customWidth="1"/>
    <col min="5" max="5" width="39.7109375" bestFit="1" customWidth="1"/>
    <col min="11" max="11" width="29.28515625" bestFit="1" customWidth="1"/>
    <col min="12" max="12" width="13.42578125" bestFit="1" customWidth="1"/>
    <col min="13" max="13" width="15.5703125" bestFit="1" customWidth="1"/>
    <col min="14" max="15" width="12.85546875" customWidth="1"/>
    <col min="17" max="17" width="23" bestFit="1" customWidth="1"/>
    <col min="18" max="19" width="15.7109375" customWidth="1"/>
  </cols>
  <sheetData>
    <row r="2" spans="2:19" ht="15.75" thickBot="1"/>
    <row r="3" spans="2:19" ht="16.5" thickBot="1">
      <c r="B3" s="78" t="s">
        <v>39</v>
      </c>
      <c r="C3" s="80"/>
      <c r="E3" s="78" t="s">
        <v>46</v>
      </c>
      <c r="F3" s="79"/>
      <c r="G3" s="79"/>
      <c r="H3" s="80"/>
      <c r="K3" s="89" t="s">
        <v>47</v>
      </c>
      <c r="L3" s="90"/>
      <c r="M3" s="90"/>
      <c r="N3" s="90"/>
      <c r="O3" s="91"/>
      <c r="Q3" s="89" t="s">
        <v>57</v>
      </c>
      <c r="R3" s="90"/>
      <c r="S3" s="91"/>
    </row>
    <row r="4" spans="2:19" ht="15.75" customHeight="1" thickBot="1">
      <c r="B4" s="21" t="s">
        <v>40</v>
      </c>
      <c r="C4" s="66">
        <v>1.9645566876219378E-2</v>
      </c>
      <c r="E4" s="21" t="s">
        <v>41</v>
      </c>
      <c r="F4" s="101">
        <f>IF(AND(ISNUMBER(C4),ISNUMBER(C6),ISNUMBER(H14)),(C4*C6)/H14,"Unknown")</f>
        <v>1.7189871016691956E-2</v>
      </c>
      <c r="G4" s="101"/>
      <c r="H4" s="102"/>
      <c r="K4" s="1"/>
      <c r="L4" s="53"/>
      <c r="M4" s="54"/>
      <c r="N4" s="53"/>
      <c r="O4" s="54"/>
      <c r="Q4" s="1"/>
      <c r="R4" s="2"/>
      <c r="S4" s="3"/>
    </row>
    <row r="5" spans="2:19" ht="15.75" customHeight="1" thickBot="1">
      <c r="B5" s="64" t="s">
        <v>49</v>
      </c>
      <c r="C5" s="67">
        <v>0.27384280936886979</v>
      </c>
      <c r="E5" s="20" t="s">
        <v>19</v>
      </c>
      <c r="F5" s="103">
        <f>IF(ISNUMBER(F4),(F4-0.0149324571011318)/(0.0506975021604049-0.0149324571011318),"")</f>
        <v>6.3117882609093956E-2</v>
      </c>
      <c r="G5" s="103"/>
      <c r="H5" s="104"/>
      <c r="K5" s="48"/>
      <c r="L5" s="85" t="s">
        <v>24</v>
      </c>
      <c r="M5" s="86"/>
      <c r="N5" s="87" t="s">
        <v>50</v>
      </c>
      <c r="O5" s="88"/>
      <c r="Q5" s="1"/>
      <c r="R5" s="2"/>
      <c r="S5" s="3"/>
    </row>
    <row r="6" spans="2:19" ht="16.5" thickBot="1">
      <c r="B6" s="55" t="s">
        <v>38</v>
      </c>
      <c r="C6" s="28">
        <v>140</v>
      </c>
      <c r="K6" s="33" t="s">
        <v>25</v>
      </c>
      <c r="L6" s="34" t="s">
        <v>26</v>
      </c>
      <c r="M6" s="35" t="s">
        <v>27</v>
      </c>
      <c r="N6" s="57" t="s">
        <v>26</v>
      </c>
      <c r="O6" s="35" t="s">
        <v>27</v>
      </c>
      <c r="Q6" s="1"/>
      <c r="R6" s="2"/>
      <c r="S6" s="3"/>
    </row>
    <row r="7" spans="2:19" ht="16.5" thickBot="1">
      <c r="B7" s="56" t="s">
        <v>37</v>
      </c>
      <c r="C7" s="68">
        <v>0.35443704727830216</v>
      </c>
      <c r="E7" s="89" t="s">
        <v>0</v>
      </c>
      <c r="F7" s="90"/>
      <c r="G7" s="90"/>
      <c r="H7" s="91"/>
      <c r="K7" s="36" t="s">
        <v>28</v>
      </c>
      <c r="L7" s="49">
        <v>1.4932457101131801E-2</v>
      </c>
      <c r="M7" s="50">
        <v>1.7724211272598371E-2</v>
      </c>
      <c r="N7" s="58">
        <v>0</v>
      </c>
      <c r="O7" s="38">
        <v>7.805817570870717E-2</v>
      </c>
      <c r="Q7" s="1"/>
      <c r="R7" s="2"/>
      <c r="S7" s="3"/>
    </row>
    <row r="8" spans="2:19" ht="16.5" thickBot="1">
      <c r="E8" s="22" t="s">
        <v>20</v>
      </c>
      <c r="F8" s="2"/>
      <c r="G8" s="2"/>
      <c r="H8" s="3"/>
      <c r="K8" s="36" t="s">
        <v>29</v>
      </c>
      <c r="L8" s="49">
        <v>1.7724211272598371E-2</v>
      </c>
      <c r="M8" s="50">
        <v>1.9831666689948509E-2</v>
      </c>
      <c r="N8" s="59">
        <v>7.805817570870717E-2</v>
      </c>
      <c r="O8" s="38">
        <v>0.13698317954576286</v>
      </c>
      <c r="Q8" s="1"/>
      <c r="R8" s="2"/>
      <c r="S8" s="3"/>
    </row>
    <row r="9" spans="2:19" ht="16.5" thickBot="1">
      <c r="E9" s="4" t="s">
        <v>1</v>
      </c>
      <c r="F9" s="5" t="s">
        <v>2</v>
      </c>
      <c r="G9" s="6" t="s">
        <v>3</v>
      </c>
      <c r="H9" s="7" t="s">
        <v>4</v>
      </c>
      <c r="K9" s="36" t="s">
        <v>30</v>
      </c>
      <c r="L9" s="49">
        <v>1.9831666689948509E-2</v>
      </c>
      <c r="M9" s="50">
        <v>2.1310727574226494E-2</v>
      </c>
      <c r="N9" s="59">
        <v>0.13698317954576286</v>
      </c>
      <c r="O9" s="38">
        <v>0.17833810813111062</v>
      </c>
      <c r="Q9" s="1"/>
      <c r="R9" s="2"/>
      <c r="S9" s="3"/>
    </row>
    <row r="10" spans="2:19" ht="16.5" thickBot="1">
      <c r="B10" s="47" t="s">
        <v>21</v>
      </c>
      <c r="E10" s="8" t="s">
        <v>5</v>
      </c>
      <c r="F10" s="23">
        <v>32</v>
      </c>
      <c r="G10" s="24">
        <v>18</v>
      </c>
      <c r="H10" s="25">
        <v>150</v>
      </c>
      <c r="K10" s="36" t="s">
        <v>31</v>
      </c>
      <c r="L10" s="49">
        <v>2.1310727574226494E-2</v>
      </c>
      <c r="M10" s="50">
        <v>2.2464954670713688E-2</v>
      </c>
      <c r="N10" s="59">
        <v>0.17833810813111062</v>
      </c>
      <c r="O10" s="38">
        <v>0.21061059917856498</v>
      </c>
      <c r="Q10" s="1"/>
      <c r="R10" s="2"/>
      <c r="S10" s="3"/>
    </row>
    <row r="11" spans="2:19" ht="15.75">
      <c r="E11" s="9" t="s">
        <v>6</v>
      </c>
      <c r="F11" s="26">
        <v>0</v>
      </c>
      <c r="G11" s="27">
        <v>0</v>
      </c>
      <c r="H11" s="28">
        <v>0</v>
      </c>
      <c r="K11" s="36" t="s">
        <v>32</v>
      </c>
      <c r="L11" s="49">
        <v>2.2464954670713688E-2</v>
      </c>
      <c r="M11" s="50">
        <v>2.3922705314009661E-2</v>
      </c>
      <c r="N11" s="59">
        <v>0.21061059917856498</v>
      </c>
      <c r="O11" s="38">
        <v>0.25136968786082597</v>
      </c>
      <c r="Q11" s="1"/>
      <c r="R11" s="2"/>
      <c r="S11" s="3"/>
    </row>
    <row r="12" spans="2:19" ht="16.5" thickBot="1">
      <c r="E12" s="9" t="s">
        <v>7</v>
      </c>
      <c r="F12" s="26">
        <v>34</v>
      </c>
      <c r="G12" s="27">
        <v>18</v>
      </c>
      <c r="H12" s="28">
        <v>10</v>
      </c>
      <c r="K12" s="36" t="s">
        <v>33</v>
      </c>
      <c r="L12" s="49">
        <v>2.3922705314009661E-2</v>
      </c>
      <c r="M12" s="50">
        <v>2.6015454725579552E-2</v>
      </c>
      <c r="N12" s="59">
        <v>0.25136968786082597</v>
      </c>
      <c r="O12" s="38">
        <v>0.30988350793575087</v>
      </c>
      <c r="Q12" s="1" t="s">
        <v>23</v>
      </c>
      <c r="R12" s="2"/>
      <c r="S12" s="3"/>
    </row>
    <row r="13" spans="2:19" ht="16.5" thickBot="1">
      <c r="B13" s="75" t="s">
        <v>53</v>
      </c>
      <c r="C13" s="76" t="s">
        <v>56</v>
      </c>
      <c r="E13" s="10" t="s">
        <v>8</v>
      </c>
      <c r="F13" s="29">
        <v>0</v>
      </c>
      <c r="G13" s="30">
        <v>0</v>
      </c>
      <c r="H13" s="31">
        <v>0</v>
      </c>
      <c r="K13" s="40" t="s">
        <v>34</v>
      </c>
      <c r="L13" s="51">
        <v>2.6015454725579552E-2</v>
      </c>
      <c r="M13" s="52">
        <v>5.0697502160404924E-2</v>
      </c>
      <c r="N13" s="60">
        <v>0.30988350793575087</v>
      </c>
      <c r="O13" s="42">
        <v>1</v>
      </c>
      <c r="Q13" s="32"/>
      <c r="R13" s="85" t="s">
        <v>24</v>
      </c>
      <c r="S13" s="86"/>
    </row>
    <row r="14" spans="2:19" ht="16.5" thickBot="1">
      <c r="B14" s="56" t="s">
        <v>54</v>
      </c>
      <c r="C14" s="77"/>
      <c r="E14" s="4" t="s">
        <v>9</v>
      </c>
      <c r="F14" s="2"/>
      <c r="G14" s="2"/>
      <c r="H14" s="19">
        <f>IF(AND(ISNUMBER(H10),ISNUMBER(H11),ISNUMBER(H12),ISNUMBER(H13)),H10+H11+H12+H13,"")</f>
        <v>160</v>
      </c>
      <c r="Q14" s="33" t="s">
        <v>25</v>
      </c>
      <c r="R14" s="34" t="s">
        <v>26</v>
      </c>
      <c r="S14" s="35" t="s">
        <v>27</v>
      </c>
    </row>
    <row r="15" spans="2:19" ht="16.5" thickBot="1">
      <c r="C15" s="65"/>
      <c r="E15" s="1"/>
      <c r="F15" s="2"/>
      <c r="G15" s="2"/>
      <c r="H15" s="3"/>
      <c r="Q15" s="36" t="s">
        <v>28</v>
      </c>
      <c r="R15" s="37">
        <v>0</v>
      </c>
      <c r="S15" s="38">
        <v>0.18614741201630103</v>
      </c>
    </row>
    <row r="16" spans="2:19" ht="16.5" thickBot="1">
      <c r="E16" s="11" t="s">
        <v>10</v>
      </c>
      <c r="F16" s="105">
        <f>IF(AND(ISNUMBER(F10),ISNUMBER(G10)),F10*G10,"")</f>
        <v>576</v>
      </c>
      <c r="G16" s="106"/>
      <c r="H16" s="107"/>
      <c r="K16" s="89" t="s">
        <v>22</v>
      </c>
      <c r="L16" s="90"/>
      <c r="M16" s="91"/>
      <c r="Q16" s="36" t="s">
        <v>29</v>
      </c>
      <c r="R16" s="39">
        <v>0.18614741201630103</v>
      </c>
      <c r="S16" s="38">
        <v>0.27936752744917215</v>
      </c>
    </row>
    <row r="17" spans="5:19" ht="15.75">
      <c r="E17" s="11" t="s">
        <v>11</v>
      </c>
      <c r="F17" s="105">
        <f t="shared" ref="F17:F19" si="0">IF(AND(ISNUMBER(F11),ISNUMBER(G11)),F11*G11,"")</f>
        <v>0</v>
      </c>
      <c r="G17" s="106"/>
      <c r="H17" s="107"/>
      <c r="K17" s="62"/>
      <c r="L17" s="73" t="s">
        <v>55</v>
      </c>
      <c r="M17" s="74" t="s">
        <v>54</v>
      </c>
      <c r="Q17" s="36" t="s">
        <v>30</v>
      </c>
      <c r="R17" s="39">
        <v>0.27936752744917215</v>
      </c>
      <c r="S17" s="38">
        <v>0.31727985595587382</v>
      </c>
    </row>
    <row r="18" spans="5:19" ht="16.5" thickBot="1">
      <c r="E18" s="11" t="s">
        <v>12</v>
      </c>
      <c r="F18" s="105">
        <f t="shared" si="0"/>
        <v>612</v>
      </c>
      <c r="G18" s="106"/>
      <c r="H18" s="107"/>
      <c r="K18" s="63" t="s">
        <v>52</v>
      </c>
      <c r="L18" s="69">
        <f>IF(AND(ISNUMBER(C4),ISNUMBER(C7),ISNUMBER(F5),ISNUMBER(C5),ISNUMBER(F35),ISTEXT(C13)),C7-0.2*((C4-0.0149324571011318)/(0.0506975021604049-0.0149324571011318))-0.4*((C5-0.0488247252986721)/(0.611754988335192-0.0488247252986721))+F5*0.2+0.4*F35,"N/A")</f>
        <v>0.31638168965384506</v>
      </c>
      <c r="M18" s="70" t="str">
        <f>IF(AND(ISNUMBER(C4),ISNUMBER(C7),ISNUMBER(F5),ISNUMBER(C5),ISNUMBER(F35),ISTEXT(C14)),C7-(0.2*((C4-0.0149324571011318)/(0.0506975021604049-0.0149324571011318)))/0.8-(0.4*((C5-0.0488247252986721)/(0.611754988335192-0.0488247252986721)))/0.8+(F5*0.2)/0.8+(0.4*F35)/0.8,"N/A")</f>
        <v>N/A</v>
      </c>
      <c r="Q18" s="36" t="s">
        <v>31</v>
      </c>
      <c r="R18" s="39">
        <v>0.31727985595587382</v>
      </c>
      <c r="S18" s="38">
        <v>0.35380016013509502</v>
      </c>
    </row>
    <row r="19" spans="5:19" ht="15.75">
      <c r="E19" s="11" t="s">
        <v>13</v>
      </c>
      <c r="F19" s="105">
        <f t="shared" si="0"/>
        <v>0</v>
      </c>
      <c r="G19" s="106"/>
      <c r="H19" s="107"/>
      <c r="K19" s="71"/>
      <c r="L19" s="72"/>
      <c r="M19" s="72"/>
      <c r="Q19" s="36" t="s">
        <v>32</v>
      </c>
      <c r="R19" s="39">
        <v>0.35380016013509502</v>
      </c>
      <c r="S19" s="38">
        <v>0.39938727038632388</v>
      </c>
    </row>
    <row r="20" spans="5:19" ht="15.75">
      <c r="E20" s="11" t="s">
        <v>14</v>
      </c>
      <c r="F20" s="105">
        <f>IF(AND(ISNUMBER(H10),ISNUMBER(H11),ISNUMBER(H12),ISNUMBER(H13),ISNUMBER(F16),ISNUMBER(F17),ISNUMBER(F18),ISNUMBER(F19)),H10*F16+H11*F17+H12*F18+H13*F19,"")</f>
        <v>92520</v>
      </c>
      <c r="G20" s="106"/>
      <c r="H20" s="107"/>
      <c r="Q20" s="36" t="s">
        <v>33</v>
      </c>
      <c r="R20" s="39">
        <v>0.39938727038632388</v>
      </c>
      <c r="S20" s="38">
        <v>0.48999910874981045</v>
      </c>
    </row>
    <row r="21" spans="5:19" ht="16.5" thickBot="1">
      <c r="E21" s="12"/>
      <c r="F21" s="13"/>
      <c r="G21" s="13"/>
      <c r="H21" s="14"/>
      <c r="Q21" s="40" t="s">
        <v>34</v>
      </c>
      <c r="R21" s="41">
        <v>0.48999910874981045</v>
      </c>
      <c r="S21" s="42">
        <v>1</v>
      </c>
    </row>
    <row r="22" spans="5:19">
      <c r="E22" s="11" t="s">
        <v>15</v>
      </c>
      <c r="F22" s="105">
        <f>IF(AND(ISNUMBER(H14),ISNUMBER(F16),ISNUMBER(F20)),H14*(F16/F20),"")</f>
        <v>0.99610894941634243</v>
      </c>
      <c r="G22" s="106"/>
      <c r="H22" s="107"/>
      <c r="Q22" s="1"/>
      <c r="R22" s="2"/>
      <c r="S22" s="3"/>
    </row>
    <row r="23" spans="5:19">
      <c r="E23" s="11" t="s">
        <v>16</v>
      </c>
      <c r="F23" s="105">
        <f>IF(AND(ISNUMBER(H14),ISNUMBER(F17),ISNUMBER(F20)),H14*(F17/F20),"")</f>
        <v>0</v>
      </c>
      <c r="G23" s="106"/>
      <c r="H23" s="107"/>
      <c r="Q23" s="1"/>
      <c r="R23" s="2"/>
      <c r="S23" s="3"/>
    </row>
    <row r="24" spans="5:19" ht="15.75" thickBot="1">
      <c r="E24" s="11" t="s">
        <v>17</v>
      </c>
      <c r="F24" s="105">
        <f>IF(AND(ISNUMBER(H14),ISNUMBER(F18),ISNUMBER(F20)),H14*(F18/F20),"")</f>
        <v>1.0583657587548638</v>
      </c>
      <c r="G24" s="106"/>
      <c r="H24" s="107"/>
      <c r="Q24" s="43" t="s">
        <v>35</v>
      </c>
      <c r="R24" s="2"/>
      <c r="S24" s="3"/>
    </row>
    <row r="25" spans="5:19" ht="15.75">
      <c r="E25" s="11" t="s">
        <v>18</v>
      </c>
      <c r="F25" s="105">
        <f>IF(AND(ISNUMBER(H14),ISNUMBER(F19),ISNUMBER(F20)),H14*(F19/F20),"")</f>
        <v>0</v>
      </c>
      <c r="G25" s="106"/>
      <c r="H25" s="107"/>
      <c r="Q25" s="32"/>
      <c r="R25" s="85" t="s">
        <v>24</v>
      </c>
      <c r="S25" s="86"/>
    </row>
    <row r="26" spans="5:19" ht="15.75">
      <c r="E26" s="15"/>
      <c r="F26" s="16"/>
      <c r="G26" s="16"/>
      <c r="H26" s="17"/>
      <c r="Q26" s="33" t="s">
        <v>25</v>
      </c>
      <c r="R26" s="34" t="s">
        <v>26</v>
      </c>
      <c r="S26" s="35" t="s">
        <v>27</v>
      </c>
    </row>
    <row r="27" spans="5:19" ht="15.75">
      <c r="E27" s="11" t="s">
        <v>42</v>
      </c>
      <c r="F27" s="95">
        <f>IF(AND(ISNUMBER(F22),ISNUMBER($F$4)),F22*$F$4,"N/A")</f>
        <v>1.7122984359039459E-2</v>
      </c>
      <c r="G27" s="96"/>
      <c r="H27" s="97"/>
      <c r="Q27" s="36" t="s">
        <v>28</v>
      </c>
      <c r="R27" s="37">
        <v>0</v>
      </c>
      <c r="S27" s="38">
        <v>0.12840400760295306</v>
      </c>
    </row>
    <row r="28" spans="5:19" ht="15.75">
      <c r="E28" s="11" t="s">
        <v>43</v>
      </c>
      <c r="F28" s="92" t="str">
        <f>IF(AND(ISNUMBER(F23),ISNUMBER($F$4),F23&gt;0),F23*$F$4,"N/A")</f>
        <v>N/A</v>
      </c>
      <c r="G28" s="93"/>
      <c r="H28" s="94"/>
      <c r="Q28" s="36" t="s">
        <v>29</v>
      </c>
      <c r="R28" s="39">
        <v>0.12840400760295306</v>
      </c>
      <c r="S28" s="38">
        <v>0.28177143689891609</v>
      </c>
    </row>
    <row r="29" spans="5:19" ht="15.75">
      <c r="E29" s="11" t="s">
        <v>44</v>
      </c>
      <c r="F29" s="95">
        <f>IF(AND(ISNUMBER(F24),ISNUMBER($F$4)),F24*$F$4,"N/A")</f>
        <v>1.8193170881479426E-2</v>
      </c>
      <c r="G29" s="96"/>
      <c r="H29" s="97"/>
      <c r="Q29" s="36" t="s">
        <v>30</v>
      </c>
      <c r="R29" s="39">
        <v>0.28177143689891609</v>
      </c>
      <c r="S29" s="38">
        <v>0.35956497200997234</v>
      </c>
    </row>
    <row r="30" spans="5:19" ht="16.5" thickBot="1">
      <c r="E30" s="18" t="s">
        <v>45</v>
      </c>
      <c r="F30" s="98" t="str">
        <f>IF(AND(ISNUMBER(F25),ISNUMBER($F$4),F25&gt;0),F25*$F$4,"N/A")</f>
        <v>N/A</v>
      </c>
      <c r="G30" s="99"/>
      <c r="H30" s="100"/>
      <c r="Q30" s="36" t="s">
        <v>31</v>
      </c>
      <c r="R30" s="39">
        <v>0.35956497200997234</v>
      </c>
      <c r="S30" s="38">
        <v>0.40179842939182042</v>
      </c>
    </row>
    <row r="31" spans="5:19" ht="19.5" thickBot="1">
      <c r="K31" s="89" t="s">
        <v>51</v>
      </c>
      <c r="L31" s="90"/>
      <c r="M31" s="90"/>
      <c r="N31" s="90"/>
      <c r="O31" s="91"/>
      <c r="Q31" s="36" t="s">
        <v>32</v>
      </c>
      <c r="R31" s="39">
        <v>0.40179842939182042</v>
      </c>
      <c r="S31" s="38">
        <v>0.44720989479296119</v>
      </c>
    </row>
    <row r="32" spans="5:19" ht="16.5" thickBot="1">
      <c r="K32" s="1"/>
      <c r="L32" s="2"/>
      <c r="M32" s="2"/>
      <c r="N32" s="2"/>
      <c r="O32" s="3"/>
      <c r="Q32" s="36" t="s">
        <v>33</v>
      </c>
      <c r="R32" s="39">
        <v>0.44720989479296119</v>
      </c>
      <c r="S32" s="38">
        <v>0.54202506489503033</v>
      </c>
    </row>
    <row r="33" spans="5:19" ht="19.5" thickBot="1">
      <c r="E33" s="78" t="s">
        <v>48</v>
      </c>
      <c r="F33" s="79"/>
      <c r="G33" s="79"/>
      <c r="H33" s="80"/>
      <c r="K33" s="48"/>
      <c r="L33" s="85" t="s">
        <v>24</v>
      </c>
      <c r="M33" s="86"/>
      <c r="N33" s="87" t="s">
        <v>50</v>
      </c>
      <c r="O33" s="88"/>
      <c r="Q33" s="40" t="s">
        <v>34</v>
      </c>
      <c r="R33" s="41">
        <v>0.54202506489503033</v>
      </c>
      <c r="S33" s="42">
        <v>1</v>
      </c>
    </row>
    <row r="34" spans="5:19" ht="18">
      <c r="E34" s="21" t="s">
        <v>49</v>
      </c>
      <c r="F34" s="81">
        <f xml:space="preserve"> IF(AND(ISNUMBER(C5),ISNUMBER(C6),ISNUMBER(H14)),(C5*C6)/H14,"Unknown")</f>
        <v>0.23961245819776106</v>
      </c>
      <c r="G34" s="81"/>
      <c r="H34" s="82"/>
      <c r="K34" s="33" t="s">
        <v>25</v>
      </c>
      <c r="L34" s="34" t="s">
        <v>26</v>
      </c>
      <c r="M34" s="35" t="s">
        <v>27</v>
      </c>
      <c r="N34" s="57" t="s">
        <v>26</v>
      </c>
      <c r="O34" s="35" t="s">
        <v>27</v>
      </c>
      <c r="Q34" s="1"/>
      <c r="R34" s="2"/>
      <c r="S34" s="3"/>
    </row>
    <row r="35" spans="5:19" ht="16.5" thickBot="1">
      <c r="E35" s="56" t="s">
        <v>36</v>
      </c>
      <c r="F35" s="83">
        <f>IF(ISNUMBER(F34),(F34-0.0488247252986721)/(0.611754988335192-0.0488247252986721),"")</f>
        <v>0.33891894862776573</v>
      </c>
      <c r="G35" s="83"/>
      <c r="H35" s="84"/>
      <c r="K35" s="36" t="s">
        <v>28</v>
      </c>
      <c r="L35" s="49">
        <v>4.8824725298672066E-2</v>
      </c>
      <c r="M35" s="50">
        <v>9.487147485831296E-2</v>
      </c>
      <c r="N35" s="58">
        <v>0</v>
      </c>
      <c r="O35" s="38">
        <v>8.1798319584487481E-2</v>
      </c>
      <c r="Q35" s="44"/>
      <c r="R35" s="45"/>
      <c r="S35" s="46"/>
    </row>
    <row r="36" spans="5:19" ht="15.75">
      <c r="K36" s="36" t="s">
        <v>29</v>
      </c>
      <c r="L36" s="49">
        <v>9.487147485831296E-2</v>
      </c>
      <c r="M36" s="50">
        <v>0.1870586116402074</v>
      </c>
      <c r="N36" s="59">
        <v>8.1798319584487481E-2</v>
      </c>
      <c r="O36" s="38">
        <v>0.24556129847395916</v>
      </c>
    </row>
    <row r="37" spans="5:19" ht="15.75">
      <c r="K37" s="36" t="s">
        <v>30</v>
      </c>
      <c r="L37" s="49">
        <v>0.1870586116402074</v>
      </c>
      <c r="M37" s="50">
        <v>0.21105716824187465</v>
      </c>
      <c r="N37" s="59">
        <v>0.24556129847395916</v>
      </c>
      <c r="O37" s="38">
        <v>0.28819278975711715</v>
      </c>
    </row>
    <row r="38" spans="5:19" ht="15.75">
      <c r="K38" s="36" t="s">
        <v>31</v>
      </c>
      <c r="L38" s="49">
        <v>0.21105716824187465</v>
      </c>
      <c r="M38" s="50">
        <v>0.24061523644033564</v>
      </c>
      <c r="N38" s="59">
        <v>0.28819278975711715</v>
      </c>
      <c r="O38" s="38">
        <v>0.34070030292406051</v>
      </c>
    </row>
    <row r="39" spans="5:19" ht="15.75">
      <c r="K39" s="36" t="s">
        <v>32</v>
      </c>
      <c r="L39" s="49">
        <v>0.24061523644033564</v>
      </c>
      <c r="M39" s="50">
        <v>0.27890691815500446</v>
      </c>
      <c r="N39" s="59">
        <v>0.34070030292406051</v>
      </c>
      <c r="O39" s="38">
        <v>0.40872237284817231</v>
      </c>
    </row>
    <row r="40" spans="5:19" ht="15.75">
      <c r="K40" s="36" t="s">
        <v>33</v>
      </c>
      <c r="L40" s="49">
        <v>0.27890691815500446</v>
      </c>
      <c r="M40" s="50">
        <v>0.36805180114194513</v>
      </c>
      <c r="N40" s="59">
        <v>0.40872237284817231</v>
      </c>
      <c r="O40" s="38">
        <v>0.56708103437416912</v>
      </c>
    </row>
    <row r="41" spans="5:19" ht="16.5" thickBot="1">
      <c r="K41" s="40" t="s">
        <v>34</v>
      </c>
      <c r="L41" s="51">
        <v>0.36805180114194513</v>
      </c>
      <c r="M41" s="52">
        <v>0.61175498833519248</v>
      </c>
      <c r="N41" s="60">
        <v>0.56708103437416912</v>
      </c>
      <c r="O41" s="61">
        <v>1</v>
      </c>
    </row>
  </sheetData>
  <mergeCells count="31">
    <mergeCell ref="B3:C3"/>
    <mergeCell ref="E7:H7"/>
    <mergeCell ref="F16:H16"/>
    <mergeCell ref="F17:H17"/>
    <mergeCell ref="F18:H18"/>
    <mergeCell ref="Q3:S3"/>
    <mergeCell ref="R13:S13"/>
    <mergeCell ref="R25:S25"/>
    <mergeCell ref="F28:H28"/>
    <mergeCell ref="K3:O3"/>
    <mergeCell ref="E3:H3"/>
    <mergeCell ref="F4:H4"/>
    <mergeCell ref="F5:H5"/>
    <mergeCell ref="F20:H20"/>
    <mergeCell ref="F22:H22"/>
    <mergeCell ref="F23:H23"/>
    <mergeCell ref="F24:H24"/>
    <mergeCell ref="F25:H25"/>
    <mergeCell ref="F27:H27"/>
    <mergeCell ref="F19:H19"/>
    <mergeCell ref="E33:H33"/>
    <mergeCell ref="F34:H34"/>
    <mergeCell ref="F35:H35"/>
    <mergeCell ref="L33:M33"/>
    <mergeCell ref="N5:O5"/>
    <mergeCell ref="L5:M5"/>
    <mergeCell ref="N33:O33"/>
    <mergeCell ref="K31:O31"/>
    <mergeCell ref="K16:M16"/>
    <mergeCell ref="F29:H29"/>
    <mergeCell ref="F30:H30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Different Seat Layouts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 Van Endert</dc:creator>
  <cp:lastModifiedBy>Dieter SCHOLZ</cp:lastModifiedBy>
  <dcterms:created xsi:type="dcterms:W3CDTF">2017-05-25T12:45:50Z</dcterms:created>
  <dcterms:modified xsi:type="dcterms:W3CDTF">2021-12-16T22:24:05Z</dcterms:modified>
</cp:coreProperties>
</file>