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charts/chart2.xml" ContentType="application/vnd.openxmlformats-officedocument.drawingml.char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style2.xml" ContentType="application/vnd.ms-office.chartstyle+xml"/>
  <Override PartName="/xl/charts/style1.xml" ContentType="application/vnd.ms-office.chartstyle+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xl/charts/colors2.xml" ContentType="application/vnd.ms-office.chartcolorstyle+xml"/>
  <Override PartName="/xl/charts/colors1.xml" ContentType="application/vnd.ms-office.chartcolorstyle+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7" rupBuild="4507"/>
  <workbookPr defaultThemeVersion="124226"/>
  <bookViews>
    <workbookView xWindow="28680" yWindow="-120" windowWidth="19440" windowHeight="15600" activeTab="1"/>
  </bookViews>
  <sheets>
    <sheet name="(c)" sheetId="6" r:id="rId1"/>
    <sheet name="Information" sheetId="3" r:id="rId2"/>
    <sheet name="Results VLM" sheetId="4" r:id="rId3"/>
    <sheet name="Results Panel Method" sheetId="5" r:id="rId4"/>
    <sheet name="VLM vs. Panel Method" sheetId="2" r:id="rId5"/>
    <sheet name="Comparison with multiple exp." sheetId="1" r:id="rId6"/>
  </sheets>
  <externalReferences>
    <externalReference r:id="rId7"/>
    <externalReference r:id="rId8"/>
  </externalReferences>
  <definedNames>
    <definedName name="A" localSheetId="0">[1]Inputs_Outputs!$B$4</definedName>
    <definedName name="a">#REF!</definedName>
    <definedName name="a_sound">[1]Inputs_Outputs!$J$5</definedName>
    <definedName name="BPR" localSheetId="0">[1]Inputs_Outputs!$F$3</definedName>
    <definedName name="BPR">#REF!</definedName>
    <definedName name="c_dw">[1]Fuel!$C$23</definedName>
    <definedName name="Cd">[1]Fuel!$C$31</definedName>
    <definedName name="Cd0">[1]Fuel!$C$28</definedName>
    <definedName name="Cdoc">[1]DOC!$C$92</definedName>
    <definedName name="CF_AIC">[1]Environmental!$C$65</definedName>
    <definedName name="CF_NOx">[1]Environmental!$C$64</definedName>
    <definedName name="CL" localSheetId="0">[1]Fuel!$C$29</definedName>
    <definedName name="CL">#REF!</definedName>
    <definedName name="CL_m">#REF!</definedName>
    <definedName name="d_f">[1]Inputs_Outputs!#REF!</definedName>
    <definedName name="df">[1]Inputs_Outputs!#REF!</definedName>
    <definedName name="DmG">'[2]Schneeballfaktor '!$B$32</definedName>
    <definedName name="DmL">'[2]Schneeballfaktor '!$B$4</definedName>
    <definedName name="e" localSheetId="0">[1]Fuel!$C$15</definedName>
    <definedName name="e">#REF!</definedName>
    <definedName name="E_glide">[1]Fuel!$C$33</definedName>
    <definedName name="EI_NOx">[1]Environmental!$C$50</definedName>
    <definedName name="FL">'[1]Flight time'!$B$167</definedName>
    <definedName name="fuel_km">[1]Fuel!$I$41</definedName>
    <definedName name="fuel_mile">[1]Fuel!$I$42</definedName>
    <definedName name="g" localSheetId="0">[1]Inputs_Outputs!$N$2</definedName>
    <definedName name="g">#REF!</definedName>
    <definedName name="gamma">#REF!</definedName>
    <definedName name="H">[1]Inputs_Outputs!$J$3</definedName>
    <definedName name="Hft">[1]Inputs_Outputs!$J$4</definedName>
    <definedName name="k_inf">[1]DOC!$C$10</definedName>
    <definedName name="L">[1]Inputs_Outputs!$N$4</definedName>
    <definedName name="L_D">#REF!</definedName>
    <definedName name="L_D_max">#REF!</definedName>
    <definedName name="M" localSheetId="0">[1]Inputs_Outputs!$J$2</definedName>
    <definedName name="M">#REF!</definedName>
    <definedName name="m_e">[1]Inputs_Outputs!$F$8</definedName>
    <definedName name="M_opt">[1]Inputs_Outputs!$B$13</definedName>
    <definedName name="m_PL">[1]DOC!$C$84</definedName>
    <definedName name="m_PLmax">[1]Inputs_Outputs!$B$10</definedName>
    <definedName name="mF">'[2]Schneeballfaktor '!$B$9</definedName>
    <definedName name="Mff">[1]DOC!$C$43</definedName>
    <definedName name="mFmMTO">'[2]Schneeballfaktor '!$B$8</definedName>
    <definedName name="mFOB">[1]DOC!$C$50</definedName>
    <definedName name="mMPL">'[2]Schneeballfaktor '!$B$10</definedName>
    <definedName name="mMTO">'[2]Schneeballfaktor '!$B$5</definedName>
    <definedName name="mMTOG">'[2]Schneeballfaktor '!$B$13</definedName>
    <definedName name="mOE">'[2]Schneeballfaktor '!$B$7</definedName>
    <definedName name="mOEmMTO">'[2]Schneeballfaktor '!$B$6</definedName>
    <definedName name="MTOW">[1]Inputs_Outputs!$B$2</definedName>
    <definedName name="MZFW">[1]Inputs_Outputs!$B$6</definedName>
    <definedName name="n_E">[1]Inputs_Outputs!$F$2</definedName>
    <definedName name="n_PAX">[1]Inputs_Outputs!$B$11</definedName>
    <definedName name="n_shafts">[1]Inputs_Outputs!$F$7</definedName>
    <definedName name="n_stages">[1]Inputs_Outputs!$F$6</definedName>
    <definedName name="nt_a">[1]DOC!$C$40</definedName>
    <definedName name="OAPR">[1]Inputs_Outputs!$F$5</definedName>
    <definedName name="OEW">[1]Inputs_Outputs!$B$9</definedName>
    <definedName name="p">[1]Inputs_Outputs!$J$7</definedName>
    <definedName name="p_t">[1]Inputs_Outputs!$N$9</definedName>
    <definedName name="p0" localSheetId="0">[1]Inputs_Outputs!$N$6</definedName>
    <definedName name="p0">#REF!</definedName>
    <definedName name="phi">[1]Inputs_Outputs!$B$7</definedName>
    <definedName name="phi_rad">[1]Inputs_Outputs!$B$8</definedName>
    <definedName name="price_fuel">[1]DOC!$C$7</definedName>
    <definedName name="R_const">[1]Inputs_Outputs!$N$3</definedName>
    <definedName name="range">[1]Inputs_Outputs!$J$12</definedName>
    <definedName name="range_added">'[1]Flight time'!$B$170</definedName>
    <definedName name="range_mile">[1]DOC!$D$41</definedName>
    <definedName name="rho">[1]Inputs_Outputs!$J$8</definedName>
    <definedName name="rho_t">[1]Inputs_Outputs!$N$10</definedName>
    <definedName name="rho0">[1]Inputs_Outputs!$N$7</definedName>
    <definedName name="solver_adj" localSheetId="5" hidden="1">'Comparison with multiple exp.'!$F$19,'Comparison with multiple exp.'!$F$20,'Comparison with multiple exp.'!$F$22</definedName>
    <definedName name="solver_cvg" localSheetId="5" hidden="1">0.0001</definedName>
    <definedName name="solver_drv" localSheetId="5" hidden="1">1</definedName>
    <definedName name="solver_eng" localSheetId="5" hidden="1">1</definedName>
    <definedName name="solver_est" localSheetId="5" hidden="1">1</definedName>
    <definedName name="solver_itr" localSheetId="5" hidden="1">100</definedName>
    <definedName name="solver_lin" localSheetId="5" hidden="1">2</definedName>
    <definedName name="solver_mip" localSheetId="5" hidden="1">2147483647</definedName>
    <definedName name="solver_mni" localSheetId="5" hidden="1">30</definedName>
    <definedName name="solver_mrt" localSheetId="5" hidden="1">"""0,075"""</definedName>
    <definedName name="solver_msl" localSheetId="5" hidden="1">2</definedName>
    <definedName name="solver_neg" localSheetId="5" hidden="1">2</definedName>
    <definedName name="solver_nod" localSheetId="5" hidden="1">2147483647</definedName>
    <definedName name="solver_num" localSheetId="5" hidden="1">0</definedName>
    <definedName name="solver_nwt" localSheetId="5" hidden="1">1</definedName>
    <definedName name="solver_opt" localSheetId="5" hidden="1">'Comparison with multiple exp.'!$G$43</definedName>
    <definedName name="solver_pre" localSheetId="5" hidden="1">0.000001</definedName>
    <definedName name="solver_rbv" localSheetId="5" hidden="1">1</definedName>
    <definedName name="solver_rlx" localSheetId="5" hidden="1">1</definedName>
    <definedName name="solver_rsd" localSheetId="5" hidden="1">0</definedName>
    <definedName name="solver_scl" localSheetId="5" hidden="1">2</definedName>
    <definedName name="solver_sho" localSheetId="5" hidden="1">2</definedName>
    <definedName name="solver_ssz" localSheetId="5" hidden="1">100</definedName>
    <definedName name="solver_tim" localSheetId="5" hidden="1">100</definedName>
    <definedName name="solver_tol" localSheetId="5" hidden="1">5</definedName>
    <definedName name="solver_typ" localSheetId="5" hidden="1">2</definedName>
    <definedName name="solver_val" localSheetId="5" hidden="1">0</definedName>
    <definedName name="solver_ver" localSheetId="5" hidden="1">3</definedName>
    <definedName name="SS">[1]Inputs_Outputs!$B$3</definedName>
    <definedName name="Swet">[1]Inputs_Outputs!#REF!</definedName>
    <definedName name="T">[1]Inputs_Outputs!$J$6</definedName>
    <definedName name="T_t">[1]Inputs_Outputs!$N$8</definedName>
    <definedName name="T_to">[1]Inputs_Outputs!$F$4</definedName>
    <definedName name="T0">[1]Inputs_Outputs!$N$5</definedName>
    <definedName name="TAS">[1]Inputs_Outputs!$J$10</definedName>
    <definedName name="TAS_regulated">'[1]Flight time'!$B$166</definedName>
    <definedName name="tb">[1]DOC!$C$79</definedName>
    <definedName name="tf">[1]DOC!$C$59</definedName>
    <definedName name="tf_added">'[1]Flight time'!$B$168</definedName>
    <definedName name="TSFC">[1]Fuel!$I$35</definedName>
    <definedName name="Uaf">[1]DOC!$C$96</definedName>
    <definedName name="V_CR">#REF!</definedName>
    <definedName name="w_co2">[1]Inputs_Outputs!$B$164</definedName>
    <definedName name="w_doc">[1]Inputs_Outputs!$B$157</definedName>
    <definedName name="w_env">[1]Inputs_Outputs!$B$158</definedName>
    <definedName name="w_resource">[1]Inputs_Outputs!$B$163</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4" i="5"/>
  <c r="C23"/>
  <c r="C22"/>
  <c r="C21"/>
  <c r="C20"/>
  <c r="C19"/>
  <c r="C18"/>
  <c r="C17"/>
  <c r="C16"/>
  <c r="C15"/>
  <c r="C14"/>
  <c r="C13"/>
  <c r="C12"/>
  <c r="C11"/>
  <c r="C10"/>
  <c r="C9"/>
  <c r="C24" i="4"/>
  <c r="C23"/>
  <c r="C22"/>
  <c r="C21"/>
  <c r="C20"/>
  <c r="C19"/>
  <c r="C18"/>
  <c r="C17"/>
  <c r="C16"/>
  <c r="C15"/>
  <c r="C14"/>
  <c r="C13"/>
  <c r="C12"/>
  <c r="C11"/>
  <c r="C10"/>
  <c r="C9"/>
  <c r="J13" i="2"/>
  <c r="J14"/>
  <c r="J15"/>
  <c r="J16"/>
  <c r="J17"/>
  <c r="J18"/>
  <c r="J19"/>
  <c r="J20"/>
  <c r="J21"/>
  <c r="J22"/>
  <c r="J23"/>
  <c r="J24"/>
  <c r="J25"/>
  <c r="J26"/>
  <c r="J27"/>
  <c r="J12"/>
  <c r="H18" i="1"/>
  <c r="I18"/>
  <c r="G18"/>
  <c r="G13" i="2"/>
  <c r="C13"/>
  <c r="K13" s="1"/>
  <c r="G14" l="1"/>
  <c r="G15"/>
  <c r="G16"/>
  <c r="G17"/>
  <c r="G18"/>
  <c r="G19"/>
  <c r="G20"/>
  <c r="G21"/>
  <c r="G22"/>
  <c r="G23"/>
  <c r="G25"/>
  <c r="G26"/>
  <c r="G27"/>
  <c r="K27" s="1"/>
  <c r="C14"/>
  <c r="K14" s="1"/>
  <c r="C15"/>
  <c r="K15" s="1"/>
  <c r="C16"/>
  <c r="K16" s="1"/>
  <c r="C17"/>
  <c r="K17" s="1"/>
  <c r="C18"/>
  <c r="K18" s="1"/>
  <c r="C19"/>
  <c r="K19" s="1"/>
  <c r="C20"/>
  <c r="K20" s="1"/>
  <c r="C21"/>
  <c r="K21" s="1"/>
  <c r="C22"/>
  <c r="K22" s="1"/>
  <c r="C23"/>
  <c r="K23" s="1"/>
  <c r="C24"/>
  <c r="K24" s="1"/>
  <c r="C25"/>
  <c r="K25" s="1"/>
  <c r="C26"/>
  <c r="K26" s="1"/>
  <c r="C27"/>
  <c r="G12"/>
  <c r="C12"/>
  <c r="K12" s="1"/>
  <c r="H16" i="1"/>
  <c r="I16"/>
  <c r="G16"/>
  <c r="F21" l="1"/>
  <c r="F23" s="1"/>
  <c r="J42"/>
  <c r="J39"/>
  <c r="J35"/>
  <c r="J31"/>
  <c r="J29"/>
  <c r="D28"/>
  <c r="C28"/>
  <c r="H30"/>
  <c r="F24"/>
  <c r="D29"/>
  <c r="D30"/>
  <c r="D31"/>
  <c r="D32"/>
  <c r="D33"/>
  <c r="D34"/>
  <c r="D35"/>
  <c r="D36"/>
  <c r="D37"/>
  <c r="D38"/>
  <c r="D39"/>
  <c r="D40"/>
  <c r="D41"/>
  <c r="D42"/>
  <c r="D27"/>
  <c r="D24"/>
  <c r="D23"/>
  <c r="C24"/>
  <c r="C23"/>
  <c r="C29"/>
  <c r="C30"/>
  <c r="C31"/>
  <c r="C32"/>
  <c r="C33"/>
  <c r="C34"/>
  <c r="C35"/>
  <c r="C36"/>
  <c r="C37"/>
  <c r="C38"/>
  <c r="C39"/>
  <c r="C40"/>
  <c r="C41"/>
  <c r="C42"/>
  <c r="C27"/>
  <c r="B36"/>
  <c r="B34"/>
  <c r="B30"/>
  <c r="F13"/>
  <c r="I13" s="1"/>
  <c r="E13"/>
  <c r="H13" s="1"/>
  <c r="D13"/>
  <c r="G13" s="1"/>
  <c r="I12"/>
  <c r="H12"/>
  <c r="G12"/>
  <c r="C15"/>
  <c r="C11"/>
  <c r="F10"/>
  <c r="F11" s="1"/>
  <c r="E10"/>
  <c r="H10" s="1"/>
  <c r="D10"/>
  <c r="D11" s="1"/>
  <c r="I9"/>
  <c r="H9"/>
  <c r="G9"/>
  <c r="F8"/>
  <c r="I8" s="1"/>
  <c r="E8"/>
  <c r="H8" s="1"/>
  <c r="D8"/>
  <c r="G8" s="1"/>
  <c r="F29" l="1"/>
  <c r="F28"/>
  <c r="F40"/>
  <c r="F36"/>
  <c r="F32"/>
  <c r="F42"/>
  <c r="F38"/>
  <c r="F34"/>
  <c r="F30"/>
  <c r="F27"/>
  <c r="G27" s="1"/>
  <c r="F41"/>
  <c r="F39"/>
  <c r="F37"/>
  <c r="F35"/>
  <c r="F33"/>
  <c r="F31"/>
  <c r="G10"/>
  <c r="I10"/>
  <c r="E11"/>
  <c r="H11" s="1"/>
  <c r="D14"/>
  <c r="F14"/>
  <c r="E14"/>
  <c r="G11"/>
  <c r="I11"/>
  <c r="I7"/>
  <c r="H7"/>
  <c r="G7"/>
  <c r="H14" l="1"/>
  <c r="E15"/>
  <c r="H15" s="1"/>
  <c r="G14"/>
  <c r="D15"/>
  <c r="G15" s="1"/>
  <c r="I14"/>
  <c r="F15"/>
  <c r="I15" s="1"/>
  <c r="E41" l="1"/>
  <c r="G41" s="1"/>
  <c r="E38"/>
  <c r="G38" s="1"/>
  <c r="E32"/>
  <c r="G32" s="1"/>
  <c r="G43" l="1"/>
</calcChain>
</file>

<file path=xl/sharedStrings.xml><?xml version="1.0" encoding="utf-8"?>
<sst xmlns="http://schemas.openxmlformats.org/spreadsheetml/2006/main" count="92" uniqueCount="61">
  <si>
    <t>Evaluation of Measurements on Box Wings</t>
  </si>
  <si>
    <t>Measurements are only considered up to AOA = 10 deg, because drag increases with more than C_L^2. Up to AOA = 10 deg error is kept small.</t>
  </si>
  <si>
    <t>Fekete</t>
  </si>
  <si>
    <t>own e_ref</t>
  </si>
  <si>
    <t>average e_ref</t>
  </si>
  <si>
    <t>h/b=0,31</t>
  </si>
  <si>
    <t>h/b=0,62</t>
  </si>
  <si>
    <t>h/b=0,93</t>
  </si>
  <si>
    <t>Name</t>
  </si>
  <si>
    <t>type of e_ref</t>
  </si>
  <si>
    <t>e_ref</t>
  </si>
  <si>
    <t>e_box</t>
  </si>
  <si>
    <t>Bikkannavar</t>
  </si>
  <si>
    <t>k = e_ref/e_box</t>
  </si>
  <si>
    <t>Ribeiro</t>
  </si>
  <si>
    <t>own e_ref, 1</t>
  </si>
  <si>
    <t>own e_ref, 2</t>
  </si>
  <si>
    <t>own e_ref, 3</t>
  </si>
  <si>
    <t>average:</t>
  </si>
  <si>
    <t>h/b</t>
  </si>
  <si>
    <t>Hoerner BW</t>
  </si>
  <si>
    <t>k1</t>
  </si>
  <si>
    <t>k2</t>
  </si>
  <si>
    <t>k3</t>
  </si>
  <si>
    <t>k4</t>
  </si>
  <si>
    <t>Prandtl</t>
  </si>
  <si>
    <t>h/b = 0</t>
  </si>
  <si>
    <t>h/b =&gt; inf</t>
  </si>
  <si>
    <t>Rizzo</t>
  </si>
  <si>
    <t>HAW_exp</t>
  </si>
  <si>
    <t>HAW_err^2</t>
  </si>
  <si>
    <t>sum:</t>
  </si>
  <si>
    <t>Kroo</t>
  </si>
  <si>
    <t>HAW_AVL</t>
  </si>
  <si>
    <t>HAW_exp,fit</t>
  </si>
  <si>
    <t>HAW_Tornado</t>
  </si>
  <si>
    <t>Mariën</t>
  </si>
  <si>
    <t>VLM</t>
  </si>
  <si>
    <t>HAW_VSPAero_VLM</t>
  </si>
  <si>
    <t>BWA_VLM</t>
  </si>
  <si>
    <t>BWA_PM</t>
  </si>
  <si>
    <t>HAW_VSPAero_PM</t>
  </si>
  <si>
    <t>PM</t>
  </si>
  <si>
    <t>Difference</t>
  </si>
  <si>
    <t>k</t>
  </si>
  <si>
    <t>Used airfoil: NACA 0005</t>
  </si>
  <si>
    <t>This Excel-file provides the post processing of the results obtained by the box wing experiment done for the Master Thesis 'Software Testing: OpenVSP VSPAERO' by Floris Mariën at HAW Hamburg. The first sheet provides the comparison between wind tunnel experiments and previous software experiments and the results obtained by using VSPAERO. The second sheet shows the difference in results between VLM and the Panel Method. The results are in the form of the oswald efficiency factor e and 'the box wing factor' k.</t>
  </si>
  <si>
    <t>Copyright © 2021</t>
  </si>
  <si>
    <t>Floris Mariën</t>
  </si>
  <si>
    <t>The spreadsheet for the Master Thesis</t>
  </si>
  <si>
    <t>"Software Testing: VSPAERO"</t>
  </si>
  <si>
    <t>is free software: you can redistribute it and/or modify it</t>
  </si>
  <si>
    <t>under the terms of the GNU General Public License as published by</t>
  </si>
  <si>
    <t>the Free Software Foundation, License Version 3.</t>
  </si>
  <si>
    <t>The spreadsheet is distributed in the hope that it will be useful,</t>
  </si>
  <si>
    <t>but WITHOUT ANY WARRANTY; without even the implied warranty of</t>
  </si>
  <si>
    <t>MERCHANTABILITY or FITNESS FOR A PARTICULAR PURPOSE.</t>
  </si>
  <si>
    <t>See the GNU General Public License for more details.</t>
  </si>
  <si>
    <t xml:space="preserve">http://www.gnu.org/licenses/ </t>
  </si>
  <si>
    <t>https://doi.org/10.7910/DVN/0S1R14</t>
  </si>
  <si>
    <t>This file is stored here:</t>
  </si>
</sst>
</file>

<file path=xl/styles.xml><?xml version="1.0" encoding="utf-8"?>
<styleSheet xmlns="http://schemas.openxmlformats.org/spreadsheetml/2006/main">
  <numFmts count="3">
    <numFmt numFmtId="164" formatCode="0.000"/>
    <numFmt numFmtId="165" formatCode="0.00000"/>
    <numFmt numFmtId="166" formatCode="0.0000"/>
  </numFmts>
  <fonts count="12">
    <font>
      <sz val="10"/>
      <color theme="1"/>
      <name val="Calibri"/>
      <family val="2"/>
      <scheme val="minor"/>
    </font>
    <font>
      <b/>
      <sz val="16"/>
      <color theme="1"/>
      <name val="Calibri"/>
      <family val="2"/>
      <scheme val="minor"/>
    </font>
    <font>
      <sz val="11"/>
      <color indexed="8"/>
      <name val="Calibri"/>
      <family val="2"/>
    </font>
    <font>
      <i/>
      <sz val="10"/>
      <color indexed="8"/>
      <name val="Arial"/>
      <family val="2"/>
    </font>
    <font>
      <sz val="10"/>
      <color indexed="8"/>
      <name val="Arial"/>
      <family val="2"/>
    </font>
    <font>
      <sz val="10"/>
      <name val="Arial"/>
      <family val="2"/>
    </font>
    <font>
      <sz val="11"/>
      <color theme="1"/>
      <name val="Calibri"/>
      <family val="2"/>
      <scheme val="minor"/>
    </font>
    <font>
      <sz val="11"/>
      <name val="Calibri"/>
      <family val="2"/>
      <scheme val="minor"/>
    </font>
    <font>
      <sz val="11"/>
      <color indexed="8"/>
      <name val="Calibri"/>
      <family val="2"/>
      <scheme val="minor"/>
    </font>
    <font>
      <b/>
      <sz val="11"/>
      <color indexed="8"/>
      <name val="Calibri"/>
      <family val="2"/>
      <scheme val="minor"/>
    </font>
    <font>
      <u/>
      <sz val="10"/>
      <color theme="10"/>
      <name val="Arial"/>
      <family val="2"/>
    </font>
    <font>
      <u/>
      <sz val="11"/>
      <color indexed="12"/>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tint="-0.249977111117893"/>
        <bgColor indexed="64"/>
      </patternFill>
    </fill>
  </fills>
  <borders count="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xf numFmtId="0" fontId="6" fillId="0" borderId="0"/>
    <xf numFmtId="0" fontId="10" fillId="0" borderId="0" applyNumberFormat="0" applyFill="0" applyBorder="0" applyAlignment="0" applyProtection="0">
      <alignment vertical="top"/>
      <protection locked="0"/>
    </xf>
  </cellStyleXfs>
  <cellXfs count="43">
    <xf numFmtId="0" fontId="0" fillId="0" borderId="0" xfId="0"/>
    <xf numFmtId="0" fontId="1" fillId="0" borderId="0" xfId="0" applyFont="1"/>
    <xf numFmtId="0" fontId="0" fillId="0" borderId="1" xfId="0" applyBorder="1"/>
    <xf numFmtId="0" fontId="0" fillId="0" borderId="1" xfId="0" applyBorder="1" applyAlignment="1">
      <alignment horizontal="right"/>
    </xf>
    <xf numFmtId="0" fontId="0" fillId="0" borderId="0" xfId="0" applyFill="1"/>
    <xf numFmtId="0" fontId="0" fillId="2" borderId="1" xfId="0" applyFill="1" applyBorder="1"/>
    <xf numFmtId="0" fontId="0" fillId="0" borderId="0" xfId="0" applyAlignment="1">
      <alignment horizontal="right"/>
    </xf>
    <xf numFmtId="0" fontId="0" fillId="0" borderId="1" xfId="0" applyFill="1" applyBorder="1"/>
    <xf numFmtId="0" fontId="3" fillId="0" borderId="3" xfId="1" applyFont="1" applyBorder="1" applyAlignment="1">
      <alignment horizontal="right"/>
    </xf>
    <xf numFmtId="164" fontId="4" fillId="0" borderId="0" xfId="1" applyNumberFormat="1" applyFont="1" applyBorder="1" applyAlignment="1">
      <alignment horizontal="right"/>
    </xf>
    <xf numFmtId="164" fontId="4" fillId="0" borderId="0" xfId="1" applyNumberFormat="1" applyFont="1" applyFill="1" applyBorder="1" applyAlignment="1">
      <alignment horizontal="right"/>
    </xf>
    <xf numFmtId="164" fontId="4" fillId="0" borderId="1" xfId="1" applyNumberFormat="1" applyFont="1" applyFill="1" applyBorder="1" applyAlignment="1">
      <alignment horizontal="right"/>
    </xf>
    <xf numFmtId="164" fontId="4" fillId="3" borderId="0" xfId="1" applyNumberFormat="1" applyFont="1" applyFill="1" applyBorder="1" applyAlignment="1">
      <alignment horizontal="right"/>
    </xf>
    <xf numFmtId="0" fontId="5" fillId="0" borderId="3" xfId="0" applyFont="1" applyBorder="1" applyAlignment="1">
      <alignment horizontal="right"/>
    </xf>
    <xf numFmtId="164" fontId="0" fillId="0" borderId="0" xfId="0" applyNumberFormat="1"/>
    <xf numFmtId="164" fontId="0" fillId="0" borderId="1" xfId="0" applyNumberFormat="1" applyBorder="1"/>
    <xf numFmtId="165" fontId="0" fillId="0" borderId="0" xfId="0" applyNumberFormat="1"/>
    <xf numFmtId="166" fontId="0" fillId="0" borderId="0" xfId="0" applyNumberFormat="1"/>
    <xf numFmtId="166" fontId="0" fillId="0" borderId="1" xfId="0" applyNumberFormat="1" applyBorder="1"/>
    <xf numFmtId="0" fontId="0" fillId="0" borderId="3" xfId="0" applyBorder="1" applyAlignment="1">
      <alignment horizontal="right"/>
    </xf>
    <xf numFmtId="0" fontId="0" fillId="0" borderId="3" xfId="0" applyFill="1" applyBorder="1" applyAlignment="1">
      <alignment horizontal="right"/>
    </xf>
    <xf numFmtId="0" fontId="0" fillId="4" borderId="0" xfId="0" applyFill="1"/>
    <xf numFmtId="166" fontId="0" fillId="4" borderId="0" xfId="0" applyNumberFormat="1" applyFill="1"/>
    <xf numFmtId="0" fontId="0" fillId="0" borderId="5" xfId="0" applyFill="1" applyBorder="1"/>
    <xf numFmtId="0" fontId="0" fillId="0" borderId="5" xfId="0" applyBorder="1"/>
    <xf numFmtId="164" fontId="4" fillId="0" borderId="0" xfId="1" applyNumberFormat="1" applyFont="1" applyAlignment="1">
      <alignment horizontal="right"/>
    </xf>
    <xf numFmtId="164" fontId="4" fillId="0" borderId="1" xfId="1" applyNumberFormat="1" applyFont="1" applyBorder="1" applyAlignment="1">
      <alignment horizontal="right"/>
    </xf>
    <xf numFmtId="0" fontId="3" fillId="0" borderId="3" xfId="1" applyFont="1" applyFill="1" applyBorder="1" applyAlignment="1">
      <alignment horizontal="right"/>
    </xf>
    <xf numFmtId="0" fontId="4" fillId="0" borderId="3" xfId="1" applyFont="1" applyBorder="1" applyAlignment="1">
      <alignment horizontal="right"/>
    </xf>
    <xf numFmtId="0" fontId="7" fillId="5" borderId="0" xfId="2" applyFont="1" applyFill="1"/>
    <xf numFmtId="0" fontId="6" fillId="5" borderId="0" xfId="2" applyFill="1"/>
    <xf numFmtId="0" fontId="6" fillId="0" borderId="0" xfId="2"/>
    <xf numFmtId="0" fontId="6" fillId="5" borderId="0" xfId="2" applyFont="1" applyFill="1"/>
    <xf numFmtId="0" fontId="8" fillId="5" borderId="0" xfId="2" applyFont="1" applyFill="1"/>
    <xf numFmtId="0" fontId="9" fillId="5" borderId="0" xfId="2" applyFont="1" applyFill="1"/>
    <xf numFmtId="0" fontId="11" fillId="5" borderId="0" xfId="3" applyFont="1" applyFill="1" applyAlignment="1" applyProtection="1"/>
    <xf numFmtId="0" fontId="10" fillId="5" borderId="0" xfId="3" applyFill="1" applyAlignment="1" applyProtection="1"/>
    <xf numFmtId="0" fontId="0" fillId="0" borderId="0" xfId="0" applyAlignment="1">
      <alignment horizontal="left" vertical="center" wrapText="1"/>
    </xf>
    <xf numFmtId="0" fontId="0" fillId="0" borderId="6" xfId="0" applyBorder="1" applyAlignment="1">
      <alignment horizontal="center"/>
    </xf>
    <xf numFmtId="0" fontId="0" fillId="0" borderId="0" xfId="0" applyAlignment="1">
      <alignment horizontal="left" vertical="top"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cellXfs>
  <cellStyles count="4">
    <cellStyle name="Hyperlink" xfId="3" builtinId="8"/>
    <cellStyle name="Standard" xfId="0" builtinId="0"/>
    <cellStyle name="Standard 2" xfId="2"/>
    <cellStyle name="Standard_Auswertung"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lineMarker"/>
        <c:ser>
          <c:idx val="0"/>
          <c:order val="0"/>
          <c:tx>
            <c:strRef>
              <c:f>'VLM vs. Panel Method'!$C$11</c:f>
              <c:strCache>
                <c:ptCount val="1"/>
                <c:pt idx="0">
                  <c:v>HAW_VSPAero_VLM</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'VLM vs. Panel Method'!$A$12:$A$27</c:f>
              <c:numCache>
                <c:formatCode>0.000</c:formatCode>
                <c:ptCount val="16"/>
                <c:pt idx="0">
                  <c:v>0</c:v>
                </c:pt>
                <c:pt idx="1">
                  <c:v>0.1</c:v>
                </c:pt>
                <c:pt idx="2">
                  <c:v>0.15</c:v>
                </c:pt>
                <c:pt idx="3">
                  <c:v>0.2</c:v>
                </c:pt>
                <c:pt idx="4">
                  <c:v>0.25</c:v>
                </c:pt>
                <c:pt idx="5">
                  <c:v>0.31</c:v>
                </c:pt>
                <c:pt idx="6">
                  <c:v>0.35</c:v>
                </c:pt>
                <c:pt idx="7">
                  <c:v>0.4</c:v>
                </c:pt>
                <c:pt idx="8">
                  <c:v>0.45</c:v>
                </c:pt>
                <c:pt idx="9">
                  <c:v>0.5</c:v>
                </c:pt>
                <c:pt idx="10">
                  <c:v>0.6</c:v>
                </c:pt>
                <c:pt idx="11">
                  <c:v>0.62</c:v>
                </c:pt>
                <c:pt idx="12">
                  <c:v>0.7</c:v>
                </c:pt>
                <c:pt idx="13">
                  <c:v>0.8</c:v>
                </c:pt>
                <c:pt idx="14">
                  <c:v>0.93</c:v>
                </c:pt>
                <c:pt idx="15">
                  <c:v>1</c:v>
                </c:pt>
              </c:numCache>
            </c:numRef>
          </c:xVal>
          <c:yVal>
            <c:numRef>
              <c:f>'VLM vs. Panel Method'!$C$12:$C$27</c:f>
              <c:numCache>
                <c:formatCode>General</c:formatCode>
                <c:ptCount val="16"/>
                <c:pt idx="0">
                  <c:v>1</c:v>
                </c:pt>
                <c:pt idx="1">
                  <c:v>0.80827783063748804</c:v>
                </c:pt>
                <c:pt idx="2">
                  <c:v>0.74890751704273417</c:v>
                </c:pt>
                <c:pt idx="3">
                  <c:v>0.70209612836114388</c:v>
                </c:pt>
                <c:pt idx="4">
                  <c:v>0.66341272940257712</c:v>
                </c:pt>
                <c:pt idx="5">
                  <c:v>0.61814372459477085</c:v>
                </c:pt>
                <c:pt idx="6">
                  <c:v>0.59546311515034323</c:v>
                </c:pt>
                <c:pt idx="7">
                  <c:v>0.57672093921552559</c:v>
                </c:pt>
                <c:pt idx="8">
                  <c:v>0.55427311486843733</c:v>
                </c:pt>
                <c:pt idx="9">
                  <c:v>0.52572276076205315</c:v>
                </c:pt>
                <c:pt idx="10">
                  <c:v>0.49763911543841755</c:v>
                </c:pt>
                <c:pt idx="11">
                  <c:v>0.49176826377487115</c:v>
                </c:pt>
                <c:pt idx="12">
                  <c:v>0.46753111196511854</c:v>
                </c:pt>
                <c:pt idx="13">
                  <c:v>0.44566957622902625</c:v>
                </c:pt>
                <c:pt idx="14">
                  <c:v>0.4197134387351778</c:v>
                </c:pt>
                <c:pt idx="15">
                  <c:v>0.39633834879801794</c:v>
                </c:pt>
              </c:numCache>
            </c:numRef>
          </c:yVal>
          <c:extLst xmlns:c16r2="http://schemas.microsoft.com/office/drawing/2015/06/chart">
            <c:ext xmlns:c16="http://schemas.microsoft.com/office/drawing/2014/chart" uri="{C3380CC4-5D6E-409C-BE32-E72D297353CC}">
              <c16:uniqueId val="{00000000-D6B7-4342-A734-958CB714CE25}"/>
            </c:ext>
          </c:extLst>
        </c:ser>
        <c:ser>
          <c:idx val="1"/>
          <c:order val="1"/>
          <c:tx>
            <c:strRef>
              <c:f>'VLM vs. Panel Method'!$G$11</c:f>
              <c:strCache>
                <c:ptCount val="1"/>
                <c:pt idx="0">
                  <c:v>HAW_VSPAero_PM</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'VLM vs. Panel Method'!$E$12:$E$27</c:f>
              <c:numCache>
                <c:formatCode>0.000</c:formatCode>
                <c:ptCount val="16"/>
                <c:pt idx="0">
                  <c:v>0</c:v>
                </c:pt>
                <c:pt idx="1">
                  <c:v>0.1</c:v>
                </c:pt>
                <c:pt idx="2">
                  <c:v>0.15</c:v>
                </c:pt>
                <c:pt idx="3">
                  <c:v>0.2</c:v>
                </c:pt>
                <c:pt idx="4">
                  <c:v>0.25</c:v>
                </c:pt>
                <c:pt idx="5">
                  <c:v>0.31</c:v>
                </c:pt>
                <c:pt idx="6">
                  <c:v>0.35</c:v>
                </c:pt>
                <c:pt idx="7">
                  <c:v>0.4</c:v>
                </c:pt>
                <c:pt idx="8">
                  <c:v>0.45</c:v>
                </c:pt>
                <c:pt idx="9">
                  <c:v>0.5</c:v>
                </c:pt>
                <c:pt idx="10">
                  <c:v>0.6</c:v>
                </c:pt>
                <c:pt idx="11">
                  <c:v>0.62</c:v>
                </c:pt>
                <c:pt idx="12">
                  <c:v>0.7</c:v>
                </c:pt>
                <c:pt idx="13">
                  <c:v>0.8</c:v>
                </c:pt>
                <c:pt idx="14">
                  <c:v>0.93</c:v>
                </c:pt>
                <c:pt idx="15">
                  <c:v>1</c:v>
                </c:pt>
              </c:numCache>
            </c:numRef>
          </c:xVal>
          <c:yVal>
            <c:numRef>
              <c:f>'VLM vs. Panel Method'!$G$12:$G$27</c:f>
              <c:numCache>
                <c:formatCode>General</c:formatCode>
                <c:ptCount val="16"/>
                <c:pt idx="0">
                  <c:v>1</c:v>
                </c:pt>
                <c:pt idx="1">
                  <c:v>0.87004067551163833</c:v>
                </c:pt>
                <c:pt idx="2">
                  <c:v>0.76598357582120902</c:v>
                </c:pt>
                <c:pt idx="3">
                  <c:v>0.73563994526073184</c:v>
                </c:pt>
                <c:pt idx="4">
                  <c:v>0.69293655706980328</c:v>
                </c:pt>
                <c:pt idx="5">
                  <c:v>0.61056147534858696</c:v>
                </c:pt>
                <c:pt idx="6">
                  <c:v>0.59793490033076724</c:v>
                </c:pt>
                <c:pt idx="7">
                  <c:v>0.56801924240001667</c:v>
                </c:pt>
                <c:pt idx="8">
                  <c:v>0.54306488810905296</c:v>
                </c:pt>
                <c:pt idx="9">
                  <c:v>0.51601556086039424</c:v>
                </c:pt>
                <c:pt idx="10">
                  <c:v>0.48840100658103158</c:v>
                </c:pt>
                <c:pt idx="11">
                  <c:v>0.48098069225335527</c:v>
                </c:pt>
                <c:pt idx="12">
                  <c:v>0.46694250103722063</c:v>
                </c:pt>
                <c:pt idx="13">
                  <c:v>0.43674333331551629</c:v>
                </c:pt>
                <c:pt idx="14">
                  <c:v>0.4065286180544499</c:v>
                </c:pt>
                <c:pt idx="15">
                  <c:v>0.38452379831901135</c:v>
                </c:pt>
              </c:numCache>
            </c:numRef>
          </c:yVal>
          <c:extLst xmlns:c16r2="http://schemas.microsoft.com/office/drawing/2015/06/chart">
            <c:ext xmlns:c16="http://schemas.microsoft.com/office/drawing/2014/chart" uri="{C3380CC4-5D6E-409C-BE32-E72D297353CC}">
              <c16:uniqueId val="{00000002-D6B7-4342-A734-958CB714CE25}"/>
            </c:ext>
          </c:extLst>
        </c:ser>
        <c:axId val="147430784"/>
        <c:axId val="174356352"/>
      </c:scatterChart>
      <c:valAx>
        <c:axId val="147430784"/>
        <c:scaling>
          <c:orientation val="minMax"/>
        </c:scaling>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h/b</a:t>
                </a:r>
              </a:p>
            </c:rich>
          </c:tx>
          <c:spPr>
            <a:noFill/>
            <a:ln>
              <a:noFill/>
            </a:ln>
            <a:effectLst/>
          </c:spPr>
        </c:title>
        <c:numFmt formatCode="0.000" sourceLinked="1"/>
        <c:maj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4356352"/>
        <c:crosses val="autoZero"/>
        <c:crossBetween val="midCat"/>
      </c:valAx>
      <c:valAx>
        <c:axId val="174356352"/>
        <c:scaling>
          <c:orientation val="minMax"/>
        </c:scaling>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k=e_ref/e_box</a:t>
                </a:r>
              </a:p>
            </c:rich>
          </c:tx>
          <c:spPr>
            <a:noFill/>
            <a:ln>
              <a:noFill/>
            </a:ln>
            <a:effectLst/>
          </c:spPr>
        </c:title>
        <c:numFmt formatCode="General" sourceLinked="1"/>
        <c:maj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7430784"/>
        <c:crosses val="autoZero"/>
        <c:crossBetween val="midCat"/>
      </c:valAx>
      <c:spPr>
        <a:noFill/>
        <a:ln>
          <a:noFill/>
        </a:ln>
        <a:effectLst/>
      </c:spPr>
    </c:plotArea>
    <c:legend>
      <c:legendPos val="r"/>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22" l="0.70000000000000018" r="0.70000000000000018" t="0.75000000000000022" header="0.3000000000000001" footer="0.30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lineMarker"/>
        <c:ser>
          <c:idx val="0"/>
          <c:order val="0"/>
          <c:tx>
            <c:strRef>
              <c:f>'Comparison with multiple exp.'!$C$26</c:f>
              <c:strCache>
                <c:ptCount val="1"/>
                <c:pt idx="0">
                  <c:v>Prandtl</c:v>
                </c:pt>
              </c:strCache>
            </c:strRef>
          </c:tx>
          <c:spPr>
            <a:ln w="19050" cap="rnd">
              <a:solidFill>
                <a:schemeClr val="accent1"/>
              </a:solidFill>
              <a:round/>
            </a:ln>
            <a:effectLst/>
          </c:spPr>
          <c:marker>
            <c:symbol val="none"/>
          </c:marker>
          <c:xVal>
            <c:numRef>
              <c:f>'Comparison with multiple exp.'!$A$27:$A$42</c:f>
              <c:numCache>
                <c:formatCode>0.000</c:formatCode>
                <c:ptCount val="16"/>
                <c:pt idx="0">
                  <c:v>0</c:v>
                </c:pt>
                <c:pt idx="1">
                  <c:v>0.1</c:v>
                </c:pt>
                <c:pt idx="2">
                  <c:v>0.15</c:v>
                </c:pt>
                <c:pt idx="3">
                  <c:v>0.2</c:v>
                </c:pt>
                <c:pt idx="4">
                  <c:v>0.25</c:v>
                </c:pt>
                <c:pt idx="5">
                  <c:v>0.31</c:v>
                </c:pt>
                <c:pt idx="6">
                  <c:v>0.35</c:v>
                </c:pt>
                <c:pt idx="7">
                  <c:v>0.4</c:v>
                </c:pt>
                <c:pt idx="8">
                  <c:v>0.45</c:v>
                </c:pt>
                <c:pt idx="9">
                  <c:v>0.5</c:v>
                </c:pt>
                <c:pt idx="10">
                  <c:v>0.6</c:v>
                </c:pt>
                <c:pt idx="11">
                  <c:v>0.62</c:v>
                </c:pt>
                <c:pt idx="12">
                  <c:v>0.7</c:v>
                </c:pt>
                <c:pt idx="13">
                  <c:v>0.8</c:v>
                </c:pt>
                <c:pt idx="14">
                  <c:v>0.93</c:v>
                </c:pt>
                <c:pt idx="15">
                  <c:v>1</c:v>
                </c:pt>
              </c:numCache>
            </c:numRef>
          </c:xVal>
          <c:yVal>
            <c:numRef>
              <c:f>'Comparison with multiple exp.'!$C$27:$C$42</c:f>
              <c:numCache>
                <c:formatCode>0.0000</c:formatCode>
                <c:ptCount val="16"/>
                <c:pt idx="0">
                  <c:v>0.96153846153846145</c:v>
                </c:pt>
                <c:pt idx="1">
                  <c:v>0.79106737320211939</c:v>
                </c:pt>
                <c:pt idx="2">
                  <c:v>0.73041395826205946</c:v>
                </c:pt>
                <c:pt idx="3">
                  <c:v>0.68039950062421972</c:v>
                </c:pt>
                <c:pt idx="4">
                  <c:v>0.63845050215208032</c:v>
                </c:pt>
                <c:pt idx="5">
                  <c:v>0.59625346658992195</c:v>
                </c:pt>
                <c:pt idx="6">
                  <c:v>0.57202866320731405</c:v>
                </c:pt>
                <c:pt idx="7">
                  <c:v>0.54528650646950083</c:v>
                </c:pt>
                <c:pt idx="8">
                  <c:v>0.52180516380993713</c:v>
                </c:pt>
                <c:pt idx="9">
                  <c:v>0.50102249488752559</c:v>
                </c:pt>
                <c:pt idx="10">
                  <c:v>0.46588407923697728</c:v>
                </c:pt>
                <c:pt idx="11">
                  <c:v>0.45970814463374304</c:v>
                </c:pt>
                <c:pt idx="12">
                  <c:v>0.43731293648154307</c:v>
                </c:pt>
                <c:pt idx="13">
                  <c:v>0.41362530413625304</c:v>
                </c:pt>
                <c:pt idx="14">
                  <c:v>0.38827909013768375</c:v>
                </c:pt>
                <c:pt idx="15">
                  <c:v>0.37662337662337658</c:v>
                </c:pt>
              </c:numCache>
            </c:numRef>
          </c:yVal>
          <c:extLst xmlns:c16r2="http://schemas.microsoft.com/office/drawing/2015/06/chart">
            <c:ext xmlns:c16="http://schemas.microsoft.com/office/drawing/2014/chart" uri="{C3380CC4-5D6E-409C-BE32-E72D297353CC}">
              <c16:uniqueId val="{00000000-4067-46C6-BC17-D19B08D44830}"/>
            </c:ext>
          </c:extLst>
        </c:ser>
        <c:ser>
          <c:idx val="1"/>
          <c:order val="1"/>
          <c:tx>
            <c:strRef>
              <c:f>'Comparison with multiple exp.'!$F$26</c:f>
              <c:strCache>
                <c:ptCount val="1"/>
                <c:pt idx="0">
                  <c:v>HAW_exp,fit</c:v>
                </c:pt>
              </c:strCache>
            </c:strRef>
          </c:tx>
          <c:spPr>
            <a:ln w="19050" cap="rnd">
              <a:solidFill>
                <a:schemeClr val="accent2"/>
              </a:solidFill>
              <a:round/>
            </a:ln>
            <a:effectLst/>
          </c:spPr>
          <c:marker>
            <c:symbol val="none"/>
          </c:marker>
          <c:xVal>
            <c:numRef>
              <c:f>'Comparison with multiple exp.'!$A$27:$A$42</c:f>
              <c:numCache>
                <c:formatCode>0.000</c:formatCode>
                <c:ptCount val="16"/>
                <c:pt idx="0">
                  <c:v>0</c:v>
                </c:pt>
                <c:pt idx="1">
                  <c:v>0.1</c:v>
                </c:pt>
                <c:pt idx="2">
                  <c:v>0.15</c:v>
                </c:pt>
                <c:pt idx="3">
                  <c:v>0.2</c:v>
                </c:pt>
                <c:pt idx="4">
                  <c:v>0.25</c:v>
                </c:pt>
                <c:pt idx="5">
                  <c:v>0.31</c:v>
                </c:pt>
                <c:pt idx="6">
                  <c:v>0.35</c:v>
                </c:pt>
                <c:pt idx="7">
                  <c:v>0.4</c:v>
                </c:pt>
                <c:pt idx="8">
                  <c:v>0.45</c:v>
                </c:pt>
                <c:pt idx="9">
                  <c:v>0.5</c:v>
                </c:pt>
                <c:pt idx="10">
                  <c:v>0.6</c:v>
                </c:pt>
                <c:pt idx="11">
                  <c:v>0.62</c:v>
                </c:pt>
                <c:pt idx="12">
                  <c:v>0.7</c:v>
                </c:pt>
                <c:pt idx="13">
                  <c:v>0.8</c:v>
                </c:pt>
                <c:pt idx="14">
                  <c:v>0.93</c:v>
                </c:pt>
                <c:pt idx="15">
                  <c:v>1</c:v>
                </c:pt>
              </c:numCache>
            </c:numRef>
          </c:xVal>
          <c:yVal>
            <c:numRef>
              <c:f>'Comparison with multiple exp.'!$F$27:$F$42</c:f>
              <c:numCache>
                <c:formatCode>0.0000</c:formatCode>
                <c:ptCount val="16"/>
                <c:pt idx="0">
                  <c:v>1</c:v>
                </c:pt>
                <c:pt idx="1">
                  <c:v>0.79855227714854604</c:v>
                </c:pt>
                <c:pt idx="2">
                  <c:v>0.73526796663569094</c:v>
                </c:pt>
                <c:pt idx="3">
                  <c:v>0.68593688627299643</c:v>
                </c:pt>
                <c:pt idx="4">
                  <c:v>0.64640254445447687</c:v>
                </c:pt>
                <c:pt idx="5">
                  <c:v>0.60822150747011205</c:v>
                </c:pt>
                <c:pt idx="6">
                  <c:v>0.58698489568422973</c:v>
                </c:pt>
                <c:pt idx="7">
                  <c:v>0.56409475580697577</c:v>
                </c:pt>
                <c:pt idx="8">
                  <c:v>0.54445815463798719</c:v>
                </c:pt>
                <c:pt idx="9">
                  <c:v>0.52742744646305906</c:v>
                </c:pt>
                <c:pt idx="10">
                  <c:v>0.49935189700271565</c:v>
                </c:pt>
                <c:pt idx="11">
                  <c:v>0.49450814113677599</c:v>
                </c:pt>
                <c:pt idx="12">
                  <c:v>0.47716500962579178</c:v>
                </c:pt>
                <c:pt idx="13">
                  <c:v>0.45918997220866836</c:v>
                </c:pt>
                <c:pt idx="14">
                  <c:v>0.44036346920882469</c:v>
                </c:pt>
                <c:pt idx="15">
                  <c:v>0.43184350894004792</c:v>
                </c:pt>
              </c:numCache>
            </c:numRef>
          </c:yVal>
          <c:extLst xmlns:c16r2="http://schemas.microsoft.com/office/drawing/2015/06/chart">
            <c:ext xmlns:c16="http://schemas.microsoft.com/office/drawing/2014/chart" uri="{C3380CC4-5D6E-409C-BE32-E72D297353CC}">
              <c16:uniqueId val="{00000002-4067-46C6-BC17-D19B08D44830}"/>
            </c:ext>
          </c:extLst>
        </c:ser>
        <c:ser>
          <c:idx val="2"/>
          <c:order val="2"/>
          <c:tx>
            <c:strRef>
              <c:f>'Comparison with multiple exp.'!$D$26</c:f>
              <c:strCache>
                <c:ptCount val="1"/>
                <c:pt idx="0">
                  <c:v>Rizzo</c:v>
                </c:pt>
              </c:strCache>
            </c:strRef>
          </c:tx>
          <c:spPr>
            <a:ln w="19050" cap="rnd">
              <a:solidFill>
                <a:schemeClr val="accent3"/>
              </a:solidFill>
              <a:round/>
            </a:ln>
            <a:effectLst/>
          </c:spPr>
          <c:marker>
            <c:symbol val="none"/>
          </c:marker>
          <c:xVal>
            <c:numRef>
              <c:f>'Comparison with multiple exp.'!$A$27:$A$42</c:f>
              <c:numCache>
                <c:formatCode>0.000</c:formatCode>
                <c:ptCount val="16"/>
                <c:pt idx="0">
                  <c:v>0</c:v>
                </c:pt>
                <c:pt idx="1">
                  <c:v>0.1</c:v>
                </c:pt>
                <c:pt idx="2">
                  <c:v>0.15</c:v>
                </c:pt>
                <c:pt idx="3">
                  <c:v>0.2</c:v>
                </c:pt>
                <c:pt idx="4">
                  <c:v>0.25</c:v>
                </c:pt>
                <c:pt idx="5">
                  <c:v>0.31</c:v>
                </c:pt>
                <c:pt idx="6">
                  <c:v>0.35</c:v>
                </c:pt>
                <c:pt idx="7">
                  <c:v>0.4</c:v>
                </c:pt>
                <c:pt idx="8">
                  <c:v>0.45</c:v>
                </c:pt>
                <c:pt idx="9">
                  <c:v>0.5</c:v>
                </c:pt>
                <c:pt idx="10">
                  <c:v>0.6</c:v>
                </c:pt>
                <c:pt idx="11">
                  <c:v>0.62</c:v>
                </c:pt>
                <c:pt idx="12">
                  <c:v>0.7</c:v>
                </c:pt>
                <c:pt idx="13">
                  <c:v>0.8</c:v>
                </c:pt>
                <c:pt idx="14">
                  <c:v>0.93</c:v>
                </c:pt>
                <c:pt idx="15">
                  <c:v>1</c:v>
                </c:pt>
              </c:numCache>
            </c:numRef>
          </c:xVal>
          <c:yVal>
            <c:numRef>
              <c:f>'Comparison with multiple exp.'!$D$27:$D$42</c:f>
              <c:numCache>
                <c:formatCode>0.0000</c:formatCode>
                <c:ptCount val="16"/>
                <c:pt idx="0">
                  <c:v>1</c:v>
                </c:pt>
                <c:pt idx="1">
                  <c:v>0.80951661631419947</c:v>
                </c:pt>
                <c:pt idx="2">
                  <c:v>0.7553040103492884</c:v>
                </c:pt>
                <c:pt idx="3">
                  <c:v>0.71470588235294108</c:v>
                </c:pt>
                <c:pt idx="4">
                  <c:v>0.68316582914572854</c:v>
                </c:pt>
                <c:pt idx="5">
                  <c:v>0.65351001595461788</c:v>
                </c:pt>
                <c:pt idx="6">
                  <c:v>0.63734593262119954</c:v>
                </c:pt>
                <c:pt idx="7">
                  <c:v>0.62018072289156623</c:v>
                </c:pt>
                <c:pt idx="8">
                  <c:v>0.60566365531619182</c:v>
                </c:pt>
                <c:pt idx="9">
                  <c:v>0.59322580645161282</c:v>
                </c:pt>
                <c:pt idx="10">
                  <c:v>0.57302483069977417</c:v>
                </c:pt>
                <c:pt idx="11">
                  <c:v>0.56957718564192916</c:v>
                </c:pt>
                <c:pt idx="12">
                  <c:v>0.55732196589769301</c:v>
                </c:pt>
                <c:pt idx="13">
                  <c:v>0.54476534296028878</c:v>
                </c:pt>
                <c:pt idx="14">
                  <c:v>0.53176954403896826</c:v>
                </c:pt>
                <c:pt idx="15">
                  <c:v>0.52593984962406015</c:v>
                </c:pt>
              </c:numCache>
            </c:numRef>
          </c:yVal>
          <c:extLst xmlns:c16r2="http://schemas.microsoft.com/office/drawing/2015/06/chart">
            <c:ext xmlns:c16="http://schemas.microsoft.com/office/drawing/2014/chart" uri="{C3380CC4-5D6E-409C-BE32-E72D297353CC}">
              <c16:uniqueId val="{00000003-4067-46C6-BC17-D19B08D44830}"/>
            </c:ext>
          </c:extLst>
        </c:ser>
        <c:ser>
          <c:idx val="5"/>
          <c:order val="3"/>
          <c:tx>
            <c:strRef>
              <c:f>'Comparison with multiple exp.'!$K$26</c:f>
              <c:strCache>
                <c:ptCount val="1"/>
                <c:pt idx="0">
                  <c:v>HAW_VSPAero_VLM</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'Comparison with multiple exp.'!$A$27:$A$42</c:f>
              <c:numCache>
                <c:formatCode>0.000</c:formatCode>
                <c:ptCount val="16"/>
                <c:pt idx="0">
                  <c:v>0</c:v>
                </c:pt>
                <c:pt idx="1">
                  <c:v>0.1</c:v>
                </c:pt>
                <c:pt idx="2">
                  <c:v>0.15</c:v>
                </c:pt>
                <c:pt idx="3">
                  <c:v>0.2</c:v>
                </c:pt>
                <c:pt idx="4">
                  <c:v>0.25</c:v>
                </c:pt>
                <c:pt idx="5">
                  <c:v>0.31</c:v>
                </c:pt>
                <c:pt idx="6">
                  <c:v>0.35</c:v>
                </c:pt>
                <c:pt idx="7">
                  <c:v>0.4</c:v>
                </c:pt>
                <c:pt idx="8">
                  <c:v>0.45</c:v>
                </c:pt>
                <c:pt idx="9">
                  <c:v>0.5</c:v>
                </c:pt>
                <c:pt idx="10">
                  <c:v>0.6</c:v>
                </c:pt>
                <c:pt idx="11">
                  <c:v>0.62</c:v>
                </c:pt>
                <c:pt idx="12">
                  <c:v>0.7</c:v>
                </c:pt>
                <c:pt idx="13">
                  <c:v>0.8</c:v>
                </c:pt>
                <c:pt idx="14">
                  <c:v>0.93</c:v>
                </c:pt>
                <c:pt idx="15">
                  <c:v>1</c:v>
                </c:pt>
              </c:numCache>
            </c:numRef>
          </c:xVal>
          <c:yVal>
            <c:numRef>
              <c:f>'Comparison with multiple exp.'!$K$27:$K$42</c:f>
              <c:numCache>
                <c:formatCode>General</c:formatCode>
                <c:ptCount val="16"/>
                <c:pt idx="0">
                  <c:v>1</c:v>
                </c:pt>
                <c:pt idx="1">
                  <c:v>0.80827783063748804</c:v>
                </c:pt>
                <c:pt idx="2">
                  <c:v>0.74885629607112991</c:v>
                </c:pt>
                <c:pt idx="3">
                  <c:v>0.7020761196369284</c:v>
                </c:pt>
                <c:pt idx="4">
                  <c:v>0.66337700106364361</c:v>
                </c:pt>
                <c:pt idx="5">
                  <c:v>0.61811270574066635</c:v>
                </c:pt>
                <c:pt idx="6">
                  <c:v>0.59543433073911145</c:v>
                </c:pt>
                <c:pt idx="7">
                  <c:v>0.57665006700334132</c:v>
                </c:pt>
                <c:pt idx="8">
                  <c:v>0.55420453522901103</c:v>
                </c:pt>
                <c:pt idx="9">
                  <c:v>0.52574800460967175</c:v>
                </c:pt>
                <c:pt idx="10">
                  <c:v>0.49760142197804413</c:v>
                </c:pt>
                <c:pt idx="11">
                  <c:v>0.49172654690618761</c:v>
                </c:pt>
                <c:pt idx="12">
                  <c:v>0.46747788135392199</c:v>
                </c:pt>
                <c:pt idx="13">
                  <c:v>0.44561919189635291</c:v>
                </c:pt>
                <c:pt idx="14">
                  <c:v>0.41959191320491196</c:v>
                </c:pt>
                <c:pt idx="15">
                  <c:v>0.39630168828975199</c:v>
                </c:pt>
              </c:numCache>
            </c:numRef>
          </c:yVal>
          <c:extLst xmlns:c16r2="http://schemas.microsoft.com/office/drawing/2015/06/chart">
            <c:ext xmlns:c16="http://schemas.microsoft.com/office/drawing/2014/chart" uri="{C3380CC4-5D6E-409C-BE32-E72D297353CC}">
              <c16:uniqueId val="{00000006-4067-46C6-BC17-D19B08D44830}"/>
            </c:ext>
          </c:extLst>
        </c:ser>
        <c:ser>
          <c:idx val="6"/>
          <c:order val="4"/>
          <c:tx>
            <c:strRef>
              <c:f>'Comparison with multiple exp.'!$L$26</c:f>
              <c:strCache>
                <c:ptCount val="1"/>
                <c:pt idx="0">
                  <c:v>HAW_VSPAero_PM</c:v>
                </c:pt>
              </c:strCache>
            </c:strRef>
          </c:tx>
          <c:spPr>
            <a:ln w="19050"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xVal>
            <c:numRef>
              <c:f>'Comparison with multiple exp.'!$A$27:$A$42</c:f>
              <c:numCache>
                <c:formatCode>0.000</c:formatCode>
                <c:ptCount val="16"/>
                <c:pt idx="0">
                  <c:v>0</c:v>
                </c:pt>
                <c:pt idx="1">
                  <c:v>0.1</c:v>
                </c:pt>
                <c:pt idx="2">
                  <c:v>0.15</c:v>
                </c:pt>
                <c:pt idx="3">
                  <c:v>0.2</c:v>
                </c:pt>
                <c:pt idx="4">
                  <c:v>0.25</c:v>
                </c:pt>
                <c:pt idx="5">
                  <c:v>0.31</c:v>
                </c:pt>
                <c:pt idx="6">
                  <c:v>0.35</c:v>
                </c:pt>
                <c:pt idx="7">
                  <c:v>0.4</c:v>
                </c:pt>
                <c:pt idx="8">
                  <c:v>0.45</c:v>
                </c:pt>
                <c:pt idx="9">
                  <c:v>0.5</c:v>
                </c:pt>
                <c:pt idx="10">
                  <c:v>0.6</c:v>
                </c:pt>
                <c:pt idx="11">
                  <c:v>0.62</c:v>
                </c:pt>
                <c:pt idx="12">
                  <c:v>0.7</c:v>
                </c:pt>
                <c:pt idx="13">
                  <c:v>0.8</c:v>
                </c:pt>
                <c:pt idx="14">
                  <c:v>0.93</c:v>
                </c:pt>
                <c:pt idx="15">
                  <c:v>1</c:v>
                </c:pt>
              </c:numCache>
            </c:numRef>
          </c:xVal>
          <c:yVal>
            <c:numRef>
              <c:f>'Comparison with multiple exp.'!$L$27:$L$42</c:f>
              <c:numCache>
                <c:formatCode>General</c:formatCode>
                <c:ptCount val="16"/>
                <c:pt idx="0">
                  <c:v>1</c:v>
                </c:pt>
                <c:pt idx="1">
                  <c:v>0.87483229337478974</c:v>
                </c:pt>
                <c:pt idx="2">
                  <c:v>0.79100195442248267</c:v>
                </c:pt>
                <c:pt idx="3">
                  <c:v>0.73577639862801469</c:v>
                </c:pt>
                <c:pt idx="4">
                  <c:v>0.69251841737048847</c:v>
                </c:pt>
                <c:pt idx="5">
                  <c:v>0.64140617681041756</c:v>
                </c:pt>
                <c:pt idx="6">
                  <c:v>0.61273818846254235</c:v>
                </c:pt>
                <c:pt idx="7">
                  <c:v>0.58470746478973479</c:v>
                </c:pt>
                <c:pt idx="8">
                  <c:v>0.55961665520083381</c:v>
                </c:pt>
                <c:pt idx="9">
                  <c:v>0.53266295820852949</c:v>
                </c:pt>
                <c:pt idx="10">
                  <c:v>0.50098478612152808</c:v>
                </c:pt>
                <c:pt idx="11">
                  <c:v>0.49269582738644951</c:v>
                </c:pt>
                <c:pt idx="12">
                  <c:v>0.46694250103722063</c:v>
                </c:pt>
                <c:pt idx="13">
                  <c:v>0.44248345244699128</c:v>
                </c:pt>
                <c:pt idx="14">
                  <c:v>0.41496749819434414</c:v>
                </c:pt>
                <c:pt idx="15">
                  <c:v>0.39175380624734768</c:v>
                </c:pt>
              </c:numCache>
            </c:numRef>
          </c:yVal>
          <c:extLst xmlns:c16r2="http://schemas.microsoft.com/office/drawing/2015/06/chart">
            <c:ext xmlns:c16="http://schemas.microsoft.com/office/drawing/2014/chart" uri="{C3380CC4-5D6E-409C-BE32-E72D297353CC}">
              <c16:uniqueId val="{00000007-4067-46C6-BC17-D19B08D44830}"/>
            </c:ext>
          </c:extLst>
        </c:ser>
        <c:axId val="215875968"/>
        <c:axId val="215878656"/>
      </c:scatterChart>
      <c:valAx>
        <c:axId val="215875968"/>
        <c:scaling>
          <c:orientation val="minMax"/>
        </c:scaling>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ysClr val="windowText" lastClr="000000">
                        <a:lumMod val="65000"/>
                        <a:lumOff val="35000"/>
                      </a:sysClr>
                    </a:solidFill>
                    <a:latin typeface="+mn-lt"/>
                    <a:ea typeface="+mn-ea"/>
                    <a:cs typeface="+mn-cs"/>
                  </a:defRPr>
                </a:pPr>
                <a:r>
                  <a:rPr lang="en-US" sz="1800" b="1" i="0" baseline="0">
                    <a:effectLst/>
                  </a:rPr>
                  <a:t>h/b</a:t>
                </a:r>
                <a:endParaRPr lang="en-GB">
                  <a:effectLst/>
                </a:endParaRPr>
              </a:p>
            </c:rich>
          </c:tx>
          <c:spPr>
            <a:noFill/>
            <a:ln>
              <a:noFill/>
            </a:ln>
            <a:effectLst/>
          </c:spPr>
        </c:title>
        <c:numFmt formatCode="0.000" sourceLinked="1"/>
        <c:maj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5878656"/>
        <c:crosses val="autoZero"/>
        <c:crossBetween val="midCat"/>
      </c:valAx>
      <c:valAx>
        <c:axId val="215878656"/>
        <c:scaling>
          <c:orientation val="minMax"/>
        </c:scaling>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ysClr val="windowText" lastClr="000000">
                        <a:lumMod val="65000"/>
                        <a:lumOff val="35000"/>
                      </a:sysClr>
                    </a:solidFill>
                    <a:latin typeface="+mn-lt"/>
                    <a:ea typeface="+mn-ea"/>
                    <a:cs typeface="+mn-cs"/>
                  </a:defRPr>
                </a:pPr>
                <a:r>
                  <a:rPr lang="en-US" sz="1800" b="1" i="0" baseline="0">
                    <a:effectLst/>
                  </a:rPr>
                  <a:t>k = e_ref/e_box = Di,box/Di,ref</a:t>
                </a:r>
                <a:endParaRPr lang="en-GB">
                  <a:effectLst/>
                </a:endParaRPr>
              </a:p>
            </c:rich>
          </c:tx>
          <c:spPr>
            <a:noFill/>
            <a:ln>
              <a:noFill/>
            </a:ln>
            <a:effectLst/>
          </c:spPr>
        </c:title>
        <c:numFmt formatCode="0.0000" sourceLinked="1"/>
        <c:maj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5875968"/>
        <c:crosses val="autoZero"/>
        <c:crossBetween val="midCat"/>
      </c:valAx>
      <c:spPr>
        <a:noFill/>
        <a:ln>
          <a:noFill/>
        </a:ln>
        <a:effectLst/>
      </c:spPr>
    </c:plotArea>
    <c:legend>
      <c:legendPos val="r"/>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2</xdr:row>
      <xdr:rowOff>180975</xdr:rowOff>
    </xdr:from>
    <xdr:to>
      <xdr:col>3</xdr:col>
      <xdr:colOff>57150</xdr:colOff>
      <xdr:row>7</xdr:row>
      <xdr:rowOff>38100</xdr:rowOff>
    </xdr:to>
    <xdr:pic>
      <xdr:nvPicPr>
        <xdr:cNvPr id="2" name="Picture 5" descr="gplv3-127x51.png"/>
        <xdr:cNvPicPr>
          <a:picLocks noChangeAspect="1"/>
        </xdr:cNvPicPr>
      </xdr:nvPicPr>
      <xdr:blipFill>
        <a:blip xmlns:r="http://schemas.openxmlformats.org/officeDocument/2006/relationships" r:embed="rId1" cstate="print"/>
        <a:srcRect/>
        <a:stretch>
          <a:fillRect/>
        </a:stretch>
      </xdr:blipFill>
      <xdr:spPr bwMode="auto">
        <a:xfrm>
          <a:off x="76200" y="561975"/>
          <a:ext cx="2266950" cy="8096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562792</xdr:colOff>
      <xdr:row>30</xdr:row>
      <xdr:rowOff>120831</xdr:rowOff>
    </xdr:from>
    <xdr:to>
      <xdr:col>11</xdr:col>
      <xdr:colOff>315686</xdr:colOff>
      <xdr:row>54</xdr:row>
      <xdr:rowOff>152401</xdr:rowOff>
    </xdr:to>
    <xdr:graphicFrame macro="">
      <xdr:nvGraphicFramePr>
        <xdr:cNvPr id="2" name="Grafiek 1">
          <a:extLst>
            <a:ext uri="{FF2B5EF4-FFF2-40B4-BE49-F238E27FC236}">
              <a16:creationId xmlns="" xmlns:a16="http://schemas.microsoft.com/office/drawing/2014/main" id="{DAC9CD91-C0A8-4B93-9E86-504963B044C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495192</xdr:colOff>
      <xdr:row>44</xdr:row>
      <xdr:rowOff>95249</xdr:rowOff>
    </xdr:from>
    <xdr:to>
      <xdr:col>14</xdr:col>
      <xdr:colOff>699407</xdr:colOff>
      <xdr:row>80</xdr:row>
      <xdr:rowOff>114300</xdr:rowOff>
    </xdr:to>
    <xdr:graphicFrame macro="">
      <xdr:nvGraphicFramePr>
        <xdr:cNvPr id="3" name="Grafiek 2">
          <a:extLst>
            <a:ext uri="{FF2B5EF4-FFF2-40B4-BE49-F238E27FC236}">
              <a16:creationId xmlns="" xmlns:a16="http://schemas.microsoft.com/office/drawing/2014/main" id="{E9137FD8-CE51-4A7F-9953-8A178776DF1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ateien/HAW/Arbeiten/Caers/Ergebnisse/PassengerAircraftMinimumFuel.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LHT\HAM-WI41\Shop\Praktikanten\03_Praktikanten\John\Sonstiges\Projekt\Projekt%20im%20Master\Flugzeuge%20Auswertung%20und%20Erkenntnisse\7.11_Erkenntnis_Flugzeug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puts_Outputs"/>
      <sheetName val="Fuel"/>
      <sheetName val="DOC"/>
      <sheetName val="Environmental"/>
      <sheetName val="Flight time"/>
      <sheetName val="Extra information"/>
    </sheetNames>
    <sheetDataSet>
      <sheetData sheetId="0">
        <row r="2">
          <cell r="B2">
            <v>73500</v>
          </cell>
          <cell r="F2">
            <v>2</v>
          </cell>
          <cell r="J2">
            <v>0.9</v>
          </cell>
          <cell r="N2">
            <v>9.8066499999999994</v>
          </cell>
        </row>
        <row r="3">
          <cell r="B3">
            <v>122.4</v>
          </cell>
          <cell r="F3">
            <v>5.7</v>
          </cell>
          <cell r="J3">
            <v>12500</v>
          </cell>
          <cell r="N3">
            <v>287.053</v>
          </cell>
        </row>
        <row r="4">
          <cell r="B4">
            <v>9.5</v>
          </cell>
          <cell r="F4">
            <v>120000</v>
          </cell>
          <cell r="J4">
            <v>41010.49868766404</v>
          </cell>
          <cell r="N4">
            <v>6.4999999999999997E-3</v>
          </cell>
        </row>
        <row r="5">
          <cell r="F5">
            <v>32.6</v>
          </cell>
          <cell r="J5">
            <v>295.06956032434113</v>
          </cell>
          <cell r="N5">
            <v>288.14999999999998</v>
          </cell>
        </row>
        <row r="6">
          <cell r="B6">
            <v>60500</v>
          </cell>
          <cell r="F6">
            <v>18</v>
          </cell>
          <cell r="J6">
            <v>216.65</v>
          </cell>
          <cell r="N6">
            <v>101325</v>
          </cell>
        </row>
        <row r="7">
          <cell r="B7">
            <v>25</v>
          </cell>
          <cell r="F7">
            <v>2</v>
          </cell>
          <cell r="J7">
            <v>17884.531472127925</v>
          </cell>
          <cell r="N7">
            <v>1.1225000000000001</v>
          </cell>
        </row>
        <row r="8">
          <cell r="B8">
            <v>0.43633231299858238</v>
          </cell>
          <cell r="F8">
            <v>2380</v>
          </cell>
          <cell r="J8">
            <v>0.28726392255536015</v>
          </cell>
          <cell r="N8">
            <v>216.65</v>
          </cell>
        </row>
        <row r="9">
          <cell r="B9">
            <v>42600</v>
          </cell>
          <cell r="N9">
            <v>22657</v>
          </cell>
        </row>
        <row r="10">
          <cell r="B10">
            <v>17900</v>
          </cell>
          <cell r="J10">
            <v>516.21240575100717</v>
          </cell>
          <cell r="N10">
            <v>0.36392000000000002</v>
          </cell>
        </row>
        <row r="11">
          <cell r="B11">
            <v>150</v>
          </cell>
        </row>
        <row r="12">
          <cell r="J12">
            <v>1500</v>
          </cell>
        </row>
        <row r="13">
          <cell r="B13">
            <v>0.78</v>
          </cell>
        </row>
        <row r="157">
          <cell r="B157">
            <v>0.5</v>
          </cell>
        </row>
        <row r="158">
          <cell r="B158">
            <v>0.5</v>
          </cell>
        </row>
        <row r="163">
          <cell r="B163">
            <v>0.5</v>
          </cell>
        </row>
        <row r="164">
          <cell r="B164">
            <v>0.5</v>
          </cell>
        </row>
      </sheetData>
      <sheetData sheetId="1">
        <row r="15">
          <cell r="C15">
            <v>0.57793155638612903</v>
          </cell>
        </row>
        <row r="23">
          <cell r="C23" t="str">
            <v/>
          </cell>
        </row>
        <row r="28">
          <cell r="C28">
            <v>1.1273111577958602E-2</v>
          </cell>
        </row>
        <row r="29">
          <cell r="C29">
            <v>0.58135534282882717</v>
          </cell>
        </row>
        <row r="31">
          <cell r="C31" t="e">
            <v>#VALUE!</v>
          </cell>
        </row>
        <row r="33">
          <cell r="C33" t="e">
            <v>#VALUE!</v>
          </cell>
        </row>
        <row r="35">
          <cell r="I35">
            <v>1.831465106715439E-5</v>
          </cell>
        </row>
        <row r="41">
          <cell r="I41" t="e">
            <v>#VALUE!</v>
          </cell>
        </row>
        <row r="42">
          <cell r="I42" t="e">
            <v>#VALUE!</v>
          </cell>
        </row>
      </sheetData>
      <sheetData sheetId="2">
        <row r="7">
          <cell r="C7">
            <v>1.76</v>
          </cell>
        </row>
        <row r="10">
          <cell r="C10">
            <v>2.131410279024593</v>
          </cell>
        </row>
        <row r="40">
          <cell r="C40">
            <v>1505</v>
          </cell>
        </row>
        <row r="41">
          <cell r="D41">
            <v>809.93520518358537</v>
          </cell>
        </row>
        <row r="43">
          <cell r="C43" t="e">
            <v>#VALUE!</v>
          </cell>
        </row>
        <row r="50">
          <cell r="C50" t="e">
            <v>#VALUE!</v>
          </cell>
        </row>
        <row r="59">
          <cell r="C59">
            <v>1.7412726422869818</v>
          </cell>
        </row>
        <row r="79">
          <cell r="C79">
            <v>1.9912726422869818</v>
          </cell>
        </row>
        <row r="84">
          <cell r="C84" t="e">
            <v>#VALUE!</v>
          </cell>
        </row>
        <row r="92">
          <cell r="C92" t="e">
            <v>#VALUE!</v>
          </cell>
        </row>
        <row r="96">
          <cell r="C96">
            <v>2621.0589309815036</v>
          </cell>
        </row>
      </sheetData>
      <sheetData sheetId="3">
        <row r="50">
          <cell r="C50" t="e">
            <v>#VALUE!</v>
          </cell>
        </row>
        <row r="64">
          <cell r="C64">
            <v>260.50657953811276</v>
          </cell>
        </row>
        <row r="65">
          <cell r="C65">
            <v>23.862727604905828</v>
          </cell>
        </row>
      </sheetData>
      <sheetData sheetId="4">
        <row r="166">
          <cell r="B166">
            <v>290</v>
          </cell>
        </row>
        <row r="167">
          <cell r="B167">
            <v>410</v>
          </cell>
        </row>
        <row r="168">
          <cell r="B168">
            <v>0.68350831146106727</v>
          </cell>
        </row>
        <row r="170">
          <cell r="B170">
            <v>488.75045848362186</v>
          </cell>
        </row>
      </sheetData>
      <sheetData sheetId="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mF_mMTO"/>
      <sheetName val="Schneeballfaktor "/>
      <sheetName val="Flugzeuge 1940-1972"/>
      <sheetName val="Flugzeuge 1980-present"/>
      <sheetName val="Ergebnisvergleich"/>
    </sheetNames>
    <sheetDataSet>
      <sheetData sheetId="0" refreshError="1"/>
      <sheetData sheetId="1">
        <row r="4">
          <cell r="B4">
            <v>1</v>
          </cell>
        </row>
        <row r="5">
          <cell r="B5">
            <v>90000</v>
          </cell>
        </row>
        <row r="6">
          <cell r="B6">
            <v>0.48333333333333334</v>
          </cell>
        </row>
        <row r="7">
          <cell r="B7">
            <v>43500</v>
          </cell>
        </row>
        <row r="8">
          <cell r="B8">
            <v>0.29444444444444445</v>
          </cell>
        </row>
        <row r="9">
          <cell r="B9">
            <v>26500</v>
          </cell>
        </row>
        <row r="10">
          <cell r="B10">
            <v>20000</v>
          </cell>
        </row>
        <row r="13">
          <cell r="B13">
            <v>90004.500225011288</v>
          </cell>
        </row>
        <row r="32">
          <cell r="B32">
            <v>4.5002250112884212</v>
          </cell>
        </row>
      </sheetData>
      <sheetData sheetId="2" refreshError="1"/>
      <sheetData sheetId="3" refreshError="1"/>
      <sheetData sheetId="4" refreshError="1"/>
    </sheetDataSet>
  </externalBook>
</externalLink>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doi.org/10.7910/DVN/0S1R14" TargetMode="External"/><Relationship Id="rId1" Type="http://schemas.openxmlformats.org/officeDocument/2006/relationships/hyperlink" Target="http://www.gnu.org/licenses/"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dimension ref="A1:F25"/>
  <sheetViews>
    <sheetView workbookViewId="0">
      <selection activeCell="F1" sqref="F1"/>
    </sheetView>
  </sheetViews>
  <sheetFormatPr baseColWidth="10" defaultRowHeight="15"/>
  <cols>
    <col min="1" max="16384" width="11.42578125" style="31"/>
  </cols>
  <sheetData>
    <row r="1" spans="1:6">
      <c r="A1" s="29" t="s">
        <v>47</v>
      </c>
      <c r="B1" s="30"/>
      <c r="C1" s="30"/>
      <c r="D1" s="30"/>
      <c r="E1" s="30"/>
      <c r="F1" s="30"/>
    </row>
    <row r="2" spans="1:6">
      <c r="A2" s="29" t="s">
        <v>48</v>
      </c>
      <c r="B2" s="30"/>
      <c r="C2" s="30"/>
      <c r="D2" s="30"/>
      <c r="E2" s="30"/>
      <c r="F2" s="30"/>
    </row>
    <row r="3" spans="1:6">
      <c r="A3" s="32"/>
      <c r="B3" s="30"/>
      <c r="C3" s="30"/>
      <c r="D3" s="30"/>
      <c r="E3" s="30"/>
      <c r="F3" s="30"/>
    </row>
    <row r="4" spans="1:6">
      <c r="A4" s="32"/>
      <c r="B4" s="30"/>
      <c r="C4" s="30"/>
      <c r="D4" s="30"/>
      <c r="E4" s="30"/>
      <c r="F4" s="30"/>
    </row>
    <row r="5" spans="1:6">
      <c r="A5" s="32"/>
      <c r="B5" s="30"/>
      <c r="C5" s="30"/>
      <c r="D5" s="30"/>
      <c r="E5" s="30"/>
      <c r="F5" s="30"/>
    </row>
    <row r="6" spans="1:6">
      <c r="A6" s="32"/>
      <c r="B6" s="30"/>
      <c r="C6" s="30"/>
      <c r="D6" s="30"/>
      <c r="E6" s="30"/>
      <c r="F6" s="30"/>
    </row>
    <row r="7" spans="1:6">
      <c r="A7" s="32"/>
      <c r="B7" s="30"/>
      <c r="C7" s="30"/>
      <c r="D7" s="30"/>
      <c r="E7" s="30"/>
      <c r="F7" s="30"/>
    </row>
    <row r="8" spans="1:6">
      <c r="A8" s="32"/>
      <c r="B8" s="30"/>
      <c r="C8" s="30"/>
      <c r="D8" s="30"/>
      <c r="E8" s="30"/>
      <c r="F8" s="30"/>
    </row>
    <row r="9" spans="1:6">
      <c r="A9" s="33" t="s">
        <v>49</v>
      </c>
      <c r="B9" s="30"/>
      <c r="C9" s="30"/>
      <c r="D9" s="30"/>
      <c r="E9" s="30"/>
      <c r="F9" s="30"/>
    </row>
    <row r="10" spans="1:6">
      <c r="A10" s="34" t="s">
        <v>50</v>
      </c>
      <c r="B10" s="30"/>
      <c r="C10" s="30"/>
      <c r="D10" s="30"/>
      <c r="E10" s="30"/>
      <c r="F10" s="30"/>
    </row>
    <row r="11" spans="1:6">
      <c r="A11" s="33"/>
      <c r="B11" s="30"/>
      <c r="C11" s="30"/>
      <c r="D11" s="30"/>
      <c r="E11" s="30"/>
      <c r="F11" s="30"/>
    </row>
    <row r="12" spans="1:6">
      <c r="A12" s="33" t="s">
        <v>51</v>
      </c>
      <c r="B12" s="30"/>
      <c r="C12" s="30"/>
      <c r="D12" s="30"/>
      <c r="E12" s="30"/>
      <c r="F12" s="30"/>
    </row>
    <row r="13" spans="1:6">
      <c r="A13" s="33" t="s">
        <v>52</v>
      </c>
      <c r="B13" s="30"/>
      <c r="C13" s="30"/>
      <c r="D13" s="30"/>
      <c r="E13" s="30"/>
      <c r="F13" s="30"/>
    </row>
    <row r="14" spans="1:6">
      <c r="A14" s="33" t="s">
        <v>53</v>
      </c>
      <c r="B14" s="30"/>
      <c r="C14" s="30"/>
      <c r="D14" s="30"/>
      <c r="E14" s="30"/>
      <c r="F14" s="30"/>
    </row>
    <row r="15" spans="1:6">
      <c r="A15" s="33"/>
      <c r="B15" s="30"/>
      <c r="C15" s="30"/>
      <c r="D15" s="30"/>
      <c r="E15" s="30"/>
      <c r="F15" s="30"/>
    </row>
    <row r="16" spans="1:6">
      <c r="A16" s="33" t="s">
        <v>54</v>
      </c>
      <c r="B16" s="30"/>
      <c r="C16" s="30"/>
      <c r="D16" s="30"/>
      <c r="E16" s="30"/>
      <c r="F16" s="30"/>
    </row>
    <row r="17" spans="1:6">
      <c r="A17" s="33" t="s">
        <v>55</v>
      </c>
      <c r="B17" s="30"/>
      <c r="C17" s="30"/>
      <c r="D17" s="30"/>
      <c r="E17" s="30"/>
      <c r="F17" s="30"/>
    </row>
    <row r="18" spans="1:6">
      <c r="A18" s="33" t="s">
        <v>56</v>
      </c>
      <c r="B18" s="30"/>
      <c r="C18" s="30"/>
      <c r="D18" s="30"/>
      <c r="E18" s="30"/>
      <c r="F18" s="30"/>
    </row>
    <row r="19" spans="1:6">
      <c r="A19" s="33" t="s">
        <v>57</v>
      </c>
      <c r="B19" s="30"/>
      <c r="C19" s="30"/>
      <c r="D19" s="30"/>
      <c r="E19" s="30"/>
      <c r="F19" s="30"/>
    </row>
    <row r="20" spans="1:6">
      <c r="A20" s="32"/>
      <c r="B20" s="30"/>
      <c r="C20" s="30"/>
      <c r="D20" s="30"/>
      <c r="E20" s="30"/>
      <c r="F20" s="30"/>
    </row>
    <row r="21" spans="1:6">
      <c r="A21" s="35" t="s">
        <v>58</v>
      </c>
      <c r="B21" s="30"/>
      <c r="C21" s="30"/>
      <c r="D21" s="30"/>
      <c r="E21" s="30"/>
      <c r="F21" s="30"/>
    </row>
    <row r="22" spans="1:6">
      <c r="A22" s="32"/>
      <c r="B22" s="30"/>
      <c r="C22" s="30"/>
      <c r="D22" s="30"/>
      <c r="E22" s="30"/>
      <c r="F22" s="30"/>
    </row>
    <row r="23" spans="1:6">
      <c r="A23" s="30" t="s">
        <v>60</v>
      </c>
      <c r="B23" s="30"/>
      <c r="C23" s="30"/>
      <c r="D23" s="30"/>
      <c r="E23" s="30"/>
      <c r="F23" s="30"/>
    </row>
    <row r="24" spans="1:6">
      <c r="A24" s="36" t="s">
        <v>59</v>
      </c>
      <c r="B24" s="30"/>
      <c r="C24" s="30"/>
      <c r="D24" s="30"/>
      <c r="E24" s="30"/>
      <c r="F24" s="30"/>
    </row>
    <row r="25" spans="1:6">
      <c r="A25" s="30"/>
      <c r="B25" s="30"/>
      <c r="C25" s="30"/>
      <c r="D25" s="30"/>
      <c r="E25" s="30"/>
      <c r="F25" s="30"/>
    </row>
  </sheetData>
  <hyperlinks>
    <hyperlink ref="A21" r:id="rId1"/>
    <hyperlink ref="A24" r:id="rId2"/>
  </hyperlinks>
  <pageMargins left="0.7" right="0.7" top="0.78740157499999996" bottom="0.78740157499999996" header="0.3" footer="0.3"/>
  <drawing r:id="rId3"/>
</worksheet>
</file>

<file path=xl/worksheets/sheet2.xml><?xml version="1.0" encoding="utf-8"?>
<worksheet xmlns="http://schemas.openxmlformats.org/spreadsheetml/2006/main" xmlns:r="http://schemas.openxmlformats.org/officeDocument/2006/relationships">
  <dimension ref="A1:J11"/>
  <sheetViews>
    <sheetView tabSelected="1" workbookViewId="0">
      <selection activeCell="A2" sqref="A2"/>
    </sheetView>
  </sheetViews>
  <sheetFormatPr baseColWidth="10" defaultColWidth="9.140625" defaultRowHeight="12.75"/>
  <sheetData>
    <row r="1" spans="1:10" ht="21">
      <c r="A1" s="1" t="s">
        <v>0</v>
      </c>
    </row>
    <row r="4" spans="1:10">
      <c r="A4" s="37" t="s">
        <v>46</v>
      </c>
      <c r="B4" s="37"/>
      <c r="C4" s="37"/>
      <c r="D4" s="37"/>
      <c r="E4" s="37"/>
      <c r="F4" s="37"/>
      <c r="G4" s="37"/>
      <c r="H4" s="37"/>
      <c r="I4" s="37"/>
      <c r="J4" s="37"/>
    </row>
    <row r="5" spans="1:10">
      <c r="A5" s="37"/>
      <c r="B5" s="37"/>
      <c r="C5" s="37"/>
      <c r="D5" s="37"/>
      <c r="E5" s="37"/>
      <c r="F5" s="37"/>
      <c r="G5" s="37"/>
      <c r="H5" s="37"/>
      <c r="I5" s="37"/>
      <c r="J5" s="37"/>
    </row>
    <row r="6" spans="1:10">
      <c r="A6" s="37"/>
      <c r="B6" s="37"/>
      <c r="C6" s="37"/>
      <c r="D6" s="37"/>
      <c r="E6" s="37"/>
      <c r="F6" s="37"/>
      <c r="G6" s="37"/>
      <c r="H6" s="37"/>
      <c r="I6" s="37"/>
      <c r="J6" s="37"/>
    </row>
    <row r="7" spans="1:10">
      <c r="A7" s="37"/>
      <c r="B7" s="37"/>
      <c r="C7" s="37"/>
      <c r="D7" s="37"/>
      <c r="E7" s="37"/>
      <c r="F7" s="37"/>
      <c r="G7" s="37"/>
      <c r="H7" s="37"/>
      <c r="I7" s="37"/>
      <c r="J7" s="37"/>
    </row>
    <row r="8" spans="1:10">
      <c r="A8" s="37"/>
      <c r="B8" s="37"/>
      <c r="C8" s="37"/>
      <c r="D8" s="37"/>
      <c r="E8" s="37"/>
      <c r="F8" s="37"/>
      <c r="G8" s="37"/>
      <c r="H8" s="37"/>
      <c r="I8" s="37"/>
      <c r="J8" s="37"/>
    </row>
    <row r="9" spans="1:10">
      <c r="A9" s="37"/>
      <c r="B9" s="37"/>
      <c r="C9" s="37"/>
      <c r="D9" s="37"/>
      <c r="E9" s="37"/>
      <c r="F9" s="37"/>
      <c r="G9" s="37"/>
      <c r="H9" s="37"/>
      <c r="I9" s="37"/>
      <c r="J9" s="37"/>
    </row>
    <row r="10" spans="1:10">
      <c r="A10" s="37"/>
      <c r="B10" s="37"/>
      <c r="C10" s="37"/>
      <c r="D10" s="37"/>
      <c r="E10" s="37"/>
      <c r="F10" s="37"/>
      <c r="G10" s="37"/>
      <c r="H10" s="37"/>
      <c r="I10" s="37"/>
      <c r="J10" s="37"/>
    </row>
    <row r="11" spans="1:10">
      <c r="A11" s="37"/>
      <c r="B11" s="37"/>
      <c r="C11" s="37"/>
      <c r="D11" s="37"/>
      <c r="E11" s="37"/>
      <c r="F11" s="37"/>
      <c r="G11" s="37"/>
      <c r="H11" s="37"/>
      <c r="I11" s="37"/>
      <c r="J11" s="37"/>
    </row>
  </sheetData>
  <mergeCells count="1">
    <mergeCell ref="A4:J11"/>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C24"/>
  <sheetViews>
    <sheetView workbookViewId="0">
      <selection activeCell="A2" sqref="A2"/>
    </sheetView>
  </sheetViews>
  <sheetFormatPr baseColWidth="10" defaultColWidth="9.140625" defaultRowHeight="12.75"/>
  <cols>
    <col min="3" max="3" width="21.42578125" customWidth="1"/>
  </cols>
  <sheetData>
    <row r="1" spans="1:3" ht="21">
      <c r="A1" s="1" t="s">
        <v>0</v>
      </c>
    </row>
    <row r="3" spans="1:3">
      <c r="A3" t="s">
        <v>45</v>
      </c>
    </row>
    <row r="5" spans="1:3">
      <c r="A5" t="s">
        <v>39</v>
      </c>
    </row>
    <row r="6" spans="1:3">
      <c r="A6" t="s">
        <v>10</v>
      </c>
      <c r="B6">
        <v>0.98541999999999996</v>
      </c>
    </row>
    <row r="8" spans="1:3">
      <c r="A8" s="8" t="s">
        <v>19</v>
      </c>
      <c r="B8" s="8" t="s">
        <v>11</v>
      </c>
      <c r="C8" s="8" t="s">
        <v>38</v>
      </c>
    </row>
    <row r="9" spans="1:3">
      <c r="A9" s="25">
        <v>0</v>
      </c>
      <c r="B9">
        <v>0.98541999999999996</v>
      </c>
      <c r="C9">
        <f t="shared" ref="C9:C24" si="0">$B$6/B9</f>
        <v>1</v>
      </c>
    </row>
    <row r="10" spans="1:3">
      <c r="A10" s="25">
        <v>0.1</v>
      </c>
      <c r="B10">
        <v>1.21916</v>
      </c>
      <c r="C10">
        <f t="shared" si="0"/>
        <v>0.80827783063748804</v>
      </c>
    </row>
    <row r="11" spans="1:3">
      <c r="A11" s="25">
        <v>0.15</v>
      </c>
      <c r="B11">
        <v>1.3159000000000001</v>
      </c>
      <c r="C11">
        <f t="shared" si="0"/>
        <v>0.74885629607112991</v>
      </c>
    </row>
    <row r="12" spans="1:3">
      <c r="A12" s="25">
        <v>0.2</v>
      </c>
      <c r="B12">
        <v>1.40358</v>
      </c>
      <c r="C12">
        <f t="shared" si="0"/>
        <v>0.7020761196369284</v>
      </c>
    </row>
    <row r="13" spans="1:3">
      <c r="A13" s="25">
        <v>0.25</v>
      </c>
      <c r="B13">
        <v>1.48546</v>
      </c>
      <c r="C13">
        <f t="shared" si="0"/>
        <v>0.66337700106364361</v>
      </c>
    </row>
    <row r="14" spans="1:3">
      <c r="A14" s="25">
        <v>0.31</v>
      </c>
      <c r="B14">
        <v>1.5942400000000001</v>
      </c>
      <c r="C14">
        <f t="shared" si="0"/>
        <v>0.61811270574066635</v>
      </c>
    </row>
    <row r="15" spans="1:3">
      <c r="A15" s="25">
        <v>0.35</v>
      </c>
      <c r="B15">
        <v>1.65496</v>
      </c>
      <c r="C15">
        <f t="shared" si="0"/>
        <v>0.59543433073911145</v>
      </c>
    </row>
    <row r="16" spans="1:3">
      <c r="A16" s="25">
        <v>0.4</v>
      </c>
      <c r="B16">
        <v>1.7088700000000001</v>
      </c>
      <c r="C16">
        <f t="shared" si="0"/>
        <v>0.57665006700334132</v>
      </c>
    </row>
    <row r="17" spans="1:3">
      <c r="A17" s="25">
        <v>0.45</v>
      </c>
      <c r="B17">
        <v>1.7780800000000001</v>
      </c>
      <c r="C17">
        <f t="shared" si="0"/>
        <v>0.55420453522901103</v>
      </c>
    </row>
    <row r="18" spans="1:3">
      <c r="A18" s="25">
        <v>0.5</v>
      </c>
      <c r="B18">
        <v>1.87432</v>
      </c>
      <c r="C18">
        <f t="shared" si="0"/>
        <v>0.52574800460967175</v>
      </c>
    </row>
    <row r="19" spans="1:3">
      <c r="A19" s="25">
        <v>0.6</v>
      </c>
      <c r="B19">
        <v>1.98034</v>
      </c>
      <c r="C19">
        <f t="shared" si="0"/>
        <v>0.49760142197804413</v>
      </c>
    </row>
    <row r="20" spans="1:3">
      <c r="A20" s="25">
        <v>0.62</v>
      </c>
      <c r="B20">
        <v>2.004</v>
      </c>
      <c r="C20">
        <f t="shared" si="0"/>
        <v>0.49172654690618761</v>
      </c>
    </row>
    <row r="21" spans="1:3">
      <c r="A21" s="25">
        <v>0.7</v>
      </c>
      <c r="B21">
        <v>2.1079500000000002</v>
      </c>
      <c r="C21">
        <f t="shared" si="0"/>
        <v>0.46747788135392199</v>
      </c>
    </row>
    <row r="22" spans="1:3">
      <c r="A22" s="25">
        <v>0.8</v>
      </c>
      <c r="B22">
        <v>2.2113499999999999</v>
      </c>
      <c r="C22">
        <f t="shared" si="0"/>
        <v>0.44561919189635291</v>
      </c>
    </row>
    <row r="23" spans="1:3">
      <c r="A23" s="25">
        <v>0.93</v>
      </c>
      <c r="B23">
        <v>2.3485200000000002</v>
      </c>
      <c r="C23">
        <f t="shared" si="0"/>
        <v>0.41959191320491196</v>
      </c>
    </row>
    <row r="24" spans="1:3">
      <c r="A24" s="26">
        <v>1</v>
      </c>
      <c r="B24" s="2">
        <v>2.4865400000000002</v>
      </c>
      <c r="C24" s="2">
        <f t="shared" si="0"/>
        <v>0.39630168828975199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C24"/>
  <sheetViews>
    <sheetView workbookViewId="0">
      <selection activeCell="A2" sqref="A2"/>
    </sheetView>
  </sheetViews>
  <sheetFormatPr baseColWidth="10" defaultColWidth="9.140625" defaultRowHeight="12.75"/>
  <cols>
    <col min="3" max="3" width="18.7109375" customWidth="1"/>
  </cols>
  <sheetData>
    <row r="1" spans="1:3" ht="21">
      <c r="A1" s="1" t="s">
        <v>0</v>
      </c>
    </row>
    <row r="3" spans="1:3">
      <c r="A3" t="s">
        <v>45</v>
      </c>
    </row>
    <row r="5" spans="1:3">
      <c r="A5" t="s">
        <v>40</v>
      </c>
    </row>
    <row r="6" spans="1:3">
      <c r="A6" t="s">
        <v>10</v>
      </c>
      <c r="B6">
        <v>0.82159000000000004</v>
      </c>
    </row>
    <row r="8" spans="1:3">
      <c r="A8" s="8" t="s">
        <v>19</v>
      </c>
      <c r="B8" s="8" t="s">
        <v>11</v>
      </c>
      <c r="C8" s="8" t="s">
        <v>41</v>
      </c>
    </row>
    <row r="9" spans="1:3">
      <c r="A9" s="25">
        <v>0</v>
      </c>
      <c r="B9">
        <v>0.82159000000000004</v>
      </c>
      <c r="C9">
        <f t="shared" ref="C9:C24" si="0">$B$6/B9</f>
        <v>1</v>
      </c>
    </row>
    <row r="10" spans="1:3">
      <c r="A10" s="25">
        <v>0.1</v>
      </c>
      <c r="B10">
        <v>0.93913999999999997</v>
      </c>
      <c r="C10">
        <f t="shared" si="0"/>
        <v>0.87483229337478974</v>
      </c>
    </row>
    <row r="11" spans="1:3">
      <c r="A11" s="25">
        <v>0.15</v>
      </c>
      <c r="B11">
        <v>1.03867</v>
      </c>
      <c r="C11">
        <f t="shared" si="0"/>
        <v>0.79100195442248267</v>
      </c>
    </row>
    <row r="12" spans="1:3">
      <c r="A12" s="25">
        <v>0.2</v>
      </c>
      <c r="B12">
        <v>1.11663</v>
      </c>
      <c r="C12">
        <f t="shared" si="0"/>
        <v>0.73577639862801469</v>
      </c>
    </row>
    <row r="13" spans="1:3">
      <c r="A13" s="25">
        <v>0.25</v>
      </c>
      <c r="B13">
        <v>1.18638</v>
      </c>
      <c r="C13">
        <f t="shared" si="0"/>
        <v>0.69251841737048847</v>
      </c>
    </row>
    <row r="14" spans="1:3">
      <c r="A14" s="25">
        <v>0.31</v>
      </c>
      <c r="B14">
        <v>1.2809200000000001</v>
      </c>
      <c r="C14">
        <f t="shared" si="0"/>
        <v>0.64140617681041756</v>
      </c>
    </row>
    <row r="15" spans="1:3">
      <c r="A15" s="25">
        <v>0.35</v>
      </c>
      <c r="B15">
        <v>1.3408500000000001</v>
      </c>
      <c r="C15">
        <f t="shared" si="0"/>
        <v>0.61273818846254235</v>
      </c>
    </row>
    <row r="16" spans="1:3">
      <c r="A16" s="25">
        <v>0.4</v>
      </c>
      <c r="B16">
        <v>1.40513</v>
      </c>
      <c r="C16">
        <f t="shared" si="0"/>
        <v>0.58470746478973479</v>
      </c>
    </row>
    <row r="17" spans="1:3">
      <c r="A17" s="25">
        <v>0.45</v>
      </c>
      <c r="B17">
        <v>1.4681299999999999</v>
      </c>
      <c r="C17">
        <f t="shared" si="0"/>
        <v>0.55961665520083381</v>
      </c>
    </row>
    <row r="18" spans="1:3">
      <c r="A18" s="25">
        <v>0.5</v>
      </c>
      <c r="B18">
        <v>1.5424199999999999</v>
      </c>
      <c r="C18">
        <f t="shared" si="0"/>
        <v>0.53266295820852949</v>
      </c>
    </row>
    <row r="19" spans="1:3">
      <c r="A19" s="25">
        <v>0.6</v>
      </c>
      <c r="B19">
        <v>1.63995</v>
      </c>
      <c r="C19">
        <f t="shared" si="0"/>
        <v>0.50098478612152808</v>
      </c>
    </row>
    <row r="20" spans="1:3">
      <c r="A20" s="25">
        <v>0.62</v>
      </c>
      <c r="B20">
        <v>1.66754</v>
      </c>
      <c r="C20">
        <f t="shared" si="0"/>
        <v>0.49269582738644951</v>
      </c>
    </row>
    <row r="21" spans="1:3">
      <c r="A21" s="25">
        <v>0.7</v>
      </c>
      <c r="B21">
        <v>1.7595099999999999</v>
      </c>
      <c r="C21">
        <f t="shared" si="0"/>
        <v>0.46694250103722063</v>
      </c>
    </row>
    <row r="22" spans="1:3">
      <c r="A22" s="25">
        <v>0.8</v>
      </c>
      <c r="B22">
        <v>1.85677</v>
      </c>
      <c r="C22">
        <f t="shared" si="0"/>
        <v>0.44248345244699128</v>
      </c>
    </row>
    <row r="23" spans="1:3">
      <c r="A23" s="25">
        <v>0.93</v>
      </c>
      <c r="B23">
        <v>1.9798899999999999</v>
      </c>
      <c r="C23">
        <f t="shared" si="0"/>
        <v>0.41496749819434414</v>
      </c>
    </row>
    <row r="24" spans="1:3">
      <c r="A24" s="26">
        <v>1</v>
      </c>
      <c r="B24" s="2">
        <v>2.09721</v>
      </c>
      <c r="C24" s="2">
        <f t="shared" si="0"/>
        <v>0.39175380624734768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K27"/>
  <sheetViews>
    <sheetView zoomScale="70" zoomScaleNormal="70" workbookViewId="0">
      <selection activeCell="A2" sqref="A2"/>
    </sheetView>
  </sheetViews>
  <sheetFormatPr baseColWidth="10" defaultColWidth="9.140625" defaultRowHeight="12.75"/>
  <cols>
    <col min="3" max="3" width="20.28515625" customWidth="1"/>
    <col min="7" max="7" width="19.28515625" customWidth="1"/>
    <col min="9" max="9" width="11" customWidth="1"/>
  </cols>
  <sheetData>
    <row r="1" spans="1:11" ht="21">
      <c r="A1" s="1" t="s">
        <v>0</v>
      </c>
    </row>
    <row r="4" spans="1:11">
      <c r="A4" t="s">
        <v>45</v>
      </c>
    </row>
    <row r="6" spans="1:11">
      <c r="A6" t="s">
        <v>39</v>
      </c>
      <c r="E6" t="s">
        <v>40</v>
      </c>
    </row>
    <row r="8" spans="1:11">
      <c r="A8" t="s">
        <v>10</v>
      </c>
      <c r="B8">
        <v>0.98541999999999996</v>
      </c>
      <c r="E8" t="s">
        <v>10</v>
      </c>
      <c r="F8">
        <v>0.81708999999999998</v>
      </c>
    </row>
    <row r="10" spans="1:11">
      <c r="J10" s="38" t="s">
        <v>43</v>
      </c>
      <c r="K10" s="38"/>
    </row>
    <row r="11" spans="1:11">
      <c r="A11" s="8" t="s">
        <v>19</v>
      </c>
      <c r="B11" s="8" t="s">
        <v>11</v>
      </c>
      <c r="C11" s="8" t="s">
        <v>38</v>
      </c>
      <c r="E11" s="8" t="s">
        <v>19</v>
      </c>
      <c r="F11" s="8" t="s">
        <v>11</v>
      </c>
      <c r="G11" s="8" t="s">
        <v>41</v>
      </c>
      <c r="J11" s="27" t="s">
        <v>11</v>
      </c>
      <c r="K11" s="27" t="s">
        <v>44</v>
      </c>
    </row>
    <row r="12" spans="1:11">
      <c r="A12" s="25">
        <v>0</v>
      </c>
      <c r="B12">
        <v>0.98541999999999996</v>
      </c>
      <c r="C12">
        <f>$B$8/B12</f>
        <v>1</v>
      </c>
      <c r="E12" s="25">
        <v>0</v>
      </c>
      <c r="F12">
        <v>0.81708999999999998</v>
      </c>
      <c r="G12">
        <f>$F$8/F12</f>
        <v>1</v>
      </c>
      <c r="J12">
        <f>B12-F12</f>
        <v>0.16832999999999998</v>
      </c>
      <c r="K12">
        <f>C12-G12</f>
        <v>0</v>
      </c>
    </row>
    <row r="13" spans="1:11">
      <c r="A13" s="25">
        <v>0.1</v>
      </c>
      <c r="B13">
        <v>1.21916</v>
      </c>
      <c r="C13">
        <f>$B$8/B13</f>
        <v>0.80827783063748804</v>
      </c>
      <c r="E13" s="25">
        <v>0.1</v>
      </c>
      <c r="F13">
        <v>0.93913999999999997</v>
      </c>
      <c r="G13">
        <f>$F$8/F13</f>
        <v>0.87004067551163833</v>
      </c>
      <c r="J13">
        <f t="shared" ref="J13:J27" si="0">B13-F13</f>
        <v>0.28002000000000005</v>
      </c>
      <c r="K13">
        <f t="shared" ref="K13:K27" si="1">C13-G13</f>
        <v>-6.1762844874150291E-2</v>
      </c>
    </row>
    <row r="14" spans="1:11">
      <c r="A14" s="25">
        <v>0.15</v>
      </c>
      <c r="B14">
        <v>1.3158099999999999</v>
      </c>
      <c r="C14">
        <f t="shared" ref="C14:C27" si="2">$B$8/B14</f>
        <v>0.74890751704273417</v>
      </c>
      <c r="E14" s="25">
        <v>0.15</v>
      </c>
      <c r="F14">
        <v>1.0667199999999999</v>
      </c>
      <c r="G14">
        <f t="shared" ref="G14:G27" si="3">$F$8/F14</f>
        <v>0.76598357582120902</v>
      </c>
      <c r="J14">
        <f t="shared" si="0"/>
        <v>0.24909000000000003</v>
      </c>
      <c r="K14">
        <f t="shared" si="1"/>
        <v>-1.7076058778474845E-2</v>
      </c>
    </row>
    <row r="15" spans="1:11">
      <c r="A15" s="25">
        <v>0.2</v>
      </c>
      <c r="B15">
        <v>1.40354</v>
      </c>
      <c r="C15">
        <f t="shared" si="2"/>
        <v>0.70209612836114388</v>
      </c>
      <c r="E15" s="25">
        <v>0.2</v>
      </c>
      <c r="F15">
        <v>1.1107199999999999</v>
      </c>
      <c r="G15">
        <f t="shared" si="3"/>
        <v>0.73563994526073184</v>
      </c>
      <c r="J15">
        <f t="shared" si="0"/>
        <v>0.29282000000000008</v>
      </c>
      <c r="K15">
        <f t="shared" si="1"/>
        <v>-3.3543816899587964E-2</v>
      </c>
    </row>
    <row r="16" spans="1:11">
      <c r="A16" s="25">
        <v>0.25</v>
      </c>
      <c r="B16">
        <v>1.4853799999999999</v>
      </c>
      <c r="C16">
        <f t="shared" si="2"/>
        <v>0.66341272940257712</v>
      </c>
      <c r="E16" s="25">
        <v>0.25</v>
      </c>
      <c r="F16">
        <v>1.1791700000000001</v>
      </c>
      <c r="G16">
        <f t="shared" si="3"/>
        <v>0.69293655706980328</v>
      </c>
      <c r="J16">
        <f t="shared" si="0"/>
        <v>0.30620999999999987</v>
      </c>
      <c r="K16">
        <f t="shared" si="1"/>
        <v>-2.9523827667226166E-2</v>
      </c>
    </row>
    <row r="17" spans="1:11">
      <c r="A17" s="25">
        <v>0.31</v>
      </c>
      <c r="B17">
        <v>1.59416</v>
      </c>
      <c r="C17">
        <f t="shared" si="2"/>
        <v>0.61814372459477085</v>
      </c>
      <c r="E17" s="25">
        <v>0.31</v>
      </c>
      <c r="F17">
        <v>1.33826</v>
      </c>
      <c r="G17">
        <f t="shared" si="3"/>
        <v>0.61056147534858696</v>
      </c>
      <c r="J17">
        <f t="shared" si="0"/>
        <v>0.25590000000000002</v>
      </c>
      <c r="K17">
        <f t="shared" si="1"/>
        <v>7.582249246183892E-3</v>
      </c>
    </row>
    <row r="18" spans="1:11">
      <c r="A18" s="25">
        <v>0.35</v>
      </c>
      <c r="B18">
        <v>1.6548799999999999</v>
      </c>
      <c r="C18">
        <f t="shared" si="2"/>
        <v>0.59546311515034323</v>
      </c>
      <c r="E18" s="25">
        <v>0.35</v>
      </c>
      <c r="F18">
        <v>1.36652</v>
      </c>
      <c r="G18">
        <f t="shared" si="3"/>
        <v>0.59793490033076724</v>
      </c>
      <c r="J18">
        <f t="shared" si="0"/>
        <v>0.28835999999999995</v>
      </c>
      <c r="K18">
        <f t="shared" si="1"/>
        <v>-2.4717851804240132E-3</v>
      </c>
    </row>
    <row r="19" spans="1:11">
      <c r="A19" s="25">
        <v>0.4</v>
      </c>
      <c r="B19">
        <v>1.7086600000000001</v>
      </c>
      <c r="C19">
        <f t="shared" si="2"/>
        <v>0.57672093921552559</v>
      </c>
      <c r="E19" s="25">
        <v>0.4</v>
      </c>
      <c r="F19">
        <v>1.43849</v>
      </c>
      <c r="G19">
        <f t="shared" si="3"/>
        <v>0.56801924240001667</v>
      </c>
      <c r="J19">
        <f t="shared" si="0"/>
        <v>0.27017000000000002</v>
      </c>
      <c r="K19">
        <f t="shared" si="1"/>
        <v>8.7016968155089192E-3</v>
      </c>
    </row>
    <row r="20" spans="1:11">
      <c r="A20" s="25">
        <v>0.45</v>
      </c>
      <c r="B20">
        <v>1.77786</v>
      </c>
      <c r="C20">
        <f t="shared" si="2"/>
        <v>0.55427311486843733</v>
      </c>
      <c r="E20" s="25">
        <v>0.45</v>
      </c>
      <c r="F20">
        <v>1.5045900000000001</v>
      </c>
      <c r="G20">
        <f t="shared" si="3"/>
        <v>0.54306488810905296</v>
      </c>
      <c r="J20">
        <f t="shared" si="0"/>
        <v>0.2732699999999999</v>
      </c>
      <c r="K20">
        <f t="shared" si="1"/>
        <v>1.1208226759384377E-2</v>
      </c>
    </row>
    <row r="21" spans="1:11">
      <c r="A21" s="25">
        <v>0.5</v>
      </c>
      <c r="B21">
        <v>1.8744099999999999</v>
      </c>
      <c r="C21">
        <f t="shared" si="2"/>
        <v>0.52572276076205315</v>
      </c>
      <c r="E21" s="25">
        <v>0.5</v>
      </c>
      <c r="F21">
        <v>1.5834600000000001</v>
      </c>
      <c r="G21">
        <f t="shared" si="3"/>
        <v>0.51601556086039424</v>
      </c>
      <c r="J21">
        <f t="shared" si="0"/>
        <v>0.29094999999999982</v>
      </c>
      <c r="K21">
        <f t="shared" si="1"/>
        <v>9.7071999016589139E-3</v>
      </c>
    </row>
    <row r="22" spans="1:11">
      <c r="A22" s="25">
        <v>0.6</v>
      </c>
      <c r="B22">
        <v>1.9801899999999999</v>
      </c>
      <c r="C22">
        <f t="shared" si="2"/>
        <v>0.49763911543841755</v>
      </c>
      <c r="E22" s="25">
        <v>0.6</v>
      </c>
      <c r="F22">
        <v>1.67299</v>
      </c>
      <c r="G22">
        <f t="shared" si="3"/>
        <v>0.48840100658103158</v>
      </c>
      <c r="J22">
        <f t="shared" si="0"/>
        <v>0.30719999999999992</v>
      </c>
      <c r="K22">
        <f t="shared" si="1"/>
        <v>9.2381088573859627E-3</v>
      </c>
    </row>
    <row r="23" spans="1:11">
      <c r="A23" s="25">
        <v>0.62</v>
      </c>
      <c r="B23">
        <v>2.0038299999999998</v>
      </c>
      <c r="C23">
        <f t="shared" si="2"/>
        <v>0.49176826377487115</v>
      </c>
      <c r="E23" s="25">
        <v>0.62</v>
      </c>
      <c r="F23">
        <v>1.6988000000000001</v>
      </c>
      <c r="G23">
        <f t="shared" si="3"/>
        <v>0.48098069225335527</v>
      </c>
      <c r="J23">
        <f t="shared" si="0"/>
        <v>0.30502999999999969</v>
      </c>
      <c r="K23">
        <f t="shared" si="1"/>
        <v>1.0787571521515882E-2</v>
      </c>
    </row>
    <row r="24" spans="1:11">
      <c r="A24" s="25">
        <v>0.7</v>
      </c>
      <c r="B24">
        <v>2.10771</v>
      </c>
      <c r="C24">
        <f t="shared" si="2"/>
        <v>0.46753111196511854</v>
      </c>
      <c r="E24" s="25">
        <v>0.7</v>
      </c>
      <c r="F24">
        <v>2.0396200000000002</v>
      </c>
      <c r="G24">
        <v>0.46694250103722063</v>
      </c>
      <c r="J24">
        <f t="shared" si="0"/>
        <v>6.8089999999999762E-2</v>
      </c>
      <c r="K24">
        <f t="shared" si="1"/>
        <v>5.8861092789791458E-4</v>
      </c>
    </row>
    <row r="25" spans="1:11">
      <c r="A25" s="25">
        <v>0.8</v>
      </c>
      <c r="B25">
        <v>2.2111000000000001</v>
      </c>
      <c r="C25">
        <f t="shared" si="2"/>
        <v>0.44566957622902625</v>
      </c>
      <c r="E25" s="25">
        <v>0.8</v>
      </c>
      <c r="F25">
        <v>1.87087</v>
      </c>
      <c r="G25">
        <f t="shared" si="3"/>
        <v>0.43674333331551629</v>
      </c>
      <c r="J25">
        <f t="shared" si="0"/>
        <v>0.34023000000000003</v>
      </c>
      <c r="K25">
        <f t="shared" si="1"/>
        <v>8.926242913509963E-3</v>
      </c>
    </row>
    <row r="26" spans="1:11">
      <c r="A26" s="25">
        <v>0.93</v>
      </c>
      <c r="B26">
        <v>2.3478400000000001</v>
      </c>
      <c r="C26">
        <f t="shared" si="2"/>
        <v>0.4197134387351778</v>
      </c>
      <c r="E26" s="25">
        <v>0.93</v>
      </c>
      <c r="F26">
        <v>2.0099200000000002</v>
      </c>
      <c r="G26">
        <f t="shared" si="3"/>
        <v>0.4065286180544499</v>
      </c>
      <c r="J26">
        <f t="shared" si="0"/>
        <v>0.33792</v>
      </c>
      <c r="K26">
        <f t="shared" si="1"/>
        <v>1.3184820680727904E-2</v>
      </c>
    </row>
    <row r="27" spans="1:11">
      <c r="A27" s="26">
        <v>1</v>
      </c>
      <c r="B27" s="2">
        <v>2.48631</v>
      </c>
      <c r="C27" s="2">
        <f t="shared" si="2"/>
        <v>0.39633834879801794</v>
      </c>
      <c r="E27" s="26">
        <v>1</v>
      </c>
      <c r="F27" s="2">
        <v>2.1249400000000001</v>
      </c>
      <c r="G27" s="2">
        <f t="shared" si="3"/>
        <v>0.38452379831901135</v>
      </c>
      <c r="J27" s="2">
        <f t="shared" si="0"/>
        <v>0.36136999999999997</v>
      </c>
      <c r="K27" s="2">
        <f t="shared" si="1"/>
        <v>1.1814550479006591E-2</v>
      </c>
    </row>
  </sheetData>
  <mergeCells count="1">
    <mergeCell ref="J10:K10"/>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dimension ref="A1:L43"/>
  <sheetViews>
    <sheetView zoomScale="70" zoomScaleNormal="70" workbookViewId="0">
      <selection activeCell="A2" sqref="A2"/>
    </sheetView>
  </sheetViews>
  <sheetFormatPr baseColWidth="10" defaultColWidth="11.5703125" defaultRowHeight="12.75"/>
  <cols>
    <col min="2" max="2" width="14.5703125" customWidth="1"/>
    <col min="10" max="10" width="15.5703125" customWidth="1"/>
    <col min="11" max="11" width="19.7109375" customWidth="1"/>
    <col min="12" max="12" width="20.42578125" customWidth="1"/>
    <col min="13" max="13" width="19.7109375" customWidth="1"/>
    <col min="16" max="16" width="11.42578125" customWidth="1"/>
    <col min="17" max="17" width="19.140625" customWidth="1"/>
    <col min="19" max="19" width="18" customWidth="1"/>
    <col min="23" max="23" width="18.42578125" customWidth="1"/>
    <col min="26" max="26" width="11.7109375" customWidth="1"/>
    <col min="27" max="27" width="18.7109375" customWidth="1"/>
  </cols>
  <sheetData>
    <row r="1" spans="1:9" ht="21">
      <c r="A1" s="1" t="s">
        <v>0</v>
      </c>
    </row>
    <row r="3" spans="1:9" ht="41.45" customHeight="1">
      <c r="A3" s="39" t="s">
        <v>1</v>
      </c>
      <c r="B3" s="39"/>
      <c r="C3" s="39"/>
      <c r="D3" s="39"/>
      <c r="E3" s="39"/>
      <c r="F3" s="39"/>
      <c r="G3" s="39"/>
    </row>
    <row r="4" spans="1:9">
      <c r="A4" s="39"/>
      <c r="B4" s="39"/>
      <c r="C4" s="39"/>
      <c r="D4" s="39"/>
      <c r="E4" s="39"/>
      <c r="F4" s="39"/>
      <c r="G4" s="39"/>
    </row>
    <row r="5" spans="1:9">
      <c r="D5" s="40" t="s">
        <v>11</v>
      </c>
      <c r="E5" s="41"/>
      <c r="F5" s="42"/>
      <c r="G5" s="40" t="s">
        <v>13</v>
      </c>
      <c r="H5" s="41"/>
      <c r="I5" s="42"/>
    </row>
    <row r="6" spans="1:9">
      <c r="A6" s="2" t="s">
        <v>8</v>
      </c>
      <c r="B6" s="2" t="s">
        <v>9</v>
      </c>
      <c r="C6" s="3" t="s">
        <v>10</v>
      </c>
      <c r="D6" s="3" t="s">
        <v>5</v>
      </c>
      <c r="E6" s="3" t="s">
        <v>6</v>
      </c>
      <c r="F6" s="3" t="s">
        <v>7</v>
      </c>
      <c r="G6" s="3" t="s">
        <v>5</v>
      </c>
      <c r="H6" s="3" t="s">
        <v>6</v>
      </c>
      <c r="I6" s="3" t="s">
        <v>7</v>
      </c>
    </row>
    <row r="7" spans="1:9">
      <c r="A7" t="s">
        <v>2</v>
      </c>
      <c r="B7" t="s">
        <v>3</v>
      </c>
      <c r="C7">
        <v>0.80523868573289537</v>
      </c>
      <c r="D7">
        <v>1.8958866326203325</v>
      </c>
      <c r="E7">
        <v>1.913847008730134</v>
      </c>
      <c r="F7">
        <v>2.1771358330776938</v>
      </c>
      <c r="G7">
        <f t="shared" ref="G7:G15" si="0">$C7/D7</f>
        <v>0.42472934397979445</v>
      </c>
      <c r="H7">
        <f t="shared" ref="H7:H15" si="1">$C7/E7</f>
        <v>0.42074349833594232</v>
      </c>
      <c r="I7">
        <f t="shared" ref="I7:I15" si="2">$C7/F7</f>
        <v>0.36986148199792157</v>
      </c>
    </row>
    <row r="8" spans="1:9">
      <c r="A8" s="2"/>
      <c r="B8" s="2" t="s">
        <v>4</v>
      </c>
      <c r="C8" s="5">
        <v>0.73624876804133277</v>
      </c>
      <c r="D8" s="2">
        <f>D7</f>
        <v>1.8958866326203325</v>
      </c>
      <c r="E8" s="2">
        <f>E7</f>
        <v>1.913847008730134</v>
      </c>
      <c r="F8" s="2">
        <f>F7</f>
        <v>2.1771358330776938</v>
      </c>
      <c r="G8" s="2">
        <f t="shared" si="0"/>
        <v>0.3883400807693615</v>
      </c>
      <c r="H8" s="2">
        <f t="shared" si="1"/>
        <v>0.38469572786272233</v>
      </c>
      <c r="I8" s="2">
        <f t="shared" si="2"/>
        <v>0.33817309735816509</v>
      </c>
    </row>
    <row r="9" spans="1:9">
      <c r="A9" t="s">
        <v>12</v>
      </c>
      <c r="B9" t="s">
        <v>3</v>
      </c>
      <c r="C9">
        <v>0.61127250227907626</v>
      </c>
      <c r="D9">
        <v>1.1610606511651489</v>
      </c>
      <c r="E9">
        <v>1.3924012431215005</v>
      </c>
      <c r="F9">
        <v>1.5743185147747438</v>
      </c>
      <c r="G9">
        <f t="shared" si="0"/>
        <v>0.52647766649024874</v>
      </c>
      <c r="H9">
        <f t="shared" si="1"/>
        <v>0.43900600153783176</v>
      </c>
      <c r="I9">
        <f t="shared" si="2"/>
        <v>0.38827752868455478</v>
      </c>
    </row>
    <row r="10" spans="1:9">
      <c r="C10">
        <v>0.63293910488485505</v>
      </c>
      <c r="D10">
        <f t="shared" ref="D10:F11" si="3">D9</f>
        <v>1.1610606511651489</v>
      </c>
      <c r="E10">
        <f t="shared" si="3"/>
        <v>1.3924012431215005</v>
      </c>
      <c r="F10">
        <f t="shared" si="3"/>
        <v>1.5743185147747438</v>
      </c>
      <c r="G10">
        <f t="shared" si="0"/>
        <v>0.54513870937722964</v>
      </c>
      <c r="H10">
        <f t="shared" si="1"/>
        <v>0.45456660428277496</v>
      </c>
      <c r="I10">
        <f t="shared" si="2"/>
        <v>0.40204005666249631</v>
      </c>
    </row>
    <row r="11" spans="1:9">
      <c r="B11" t="s">
        <v>4</v>
      </c>
      <c r="C11" s="4">
        <f>$C$8</f>
        <v>0.73624876804133277</v>
      </c>
      <c r="D11">
        <f t="shared" si="3"/>
        <v>1.1610606511651489</v>
      </c>
      <c r="E11">
        <f t="shared" si="3"/>
        <v>1.3924012431215005</v>
      </c>
      <c r="F11">
        <f t="shared" si="3"/>
        <v>1.5743185147747438</v>
      </c>
      <c r="G11">
        <f t="shared" si="0"/>
        <v>0.63411740575523901</v>
      </c>
      <c r="H11">
        <f t="shared" si="1"/>
        <v>0.52876192956478707</v>
      </c>
      <c r="I11">
        <f t="shared" si="2"/>
        <v>0.46766188743367254</v>
      </c>
    </row>
    <row r="12" spans="1:9">
      <c r="A12" t="s">
        <v>14</v>
      </c>
      <c r="B12" t="s">
        <v>15</v>
      </c>
      <c r="C12">
        <v>0.73820505596499097</v>
      </c>
      <c r="D12">
        <v>1.1900662879003243</v>
      </c>
      <c r="E12">
        <v>1.4906475015397291</v>
      </c>
      <c r="F12">
        <v>1.6492244594918428</v>
      </c>
      <c r="G12">
        <f t="shared" si="0"/>
        <v>0.62030582957478109</v>
      </c>
      <c r="H12">
        <f t="shared" si="1"/>
        <v>0.49522442777549991</v>
      </c>
      <c r="I12">
        <f t="shared" si="2"/>
        <v>0.44760739007742212</v>
      </c>
    </row>
    <row r="13" spans="1:9">
      <c r="B13" t="s">
        <v>16</v>
      </c>
      <c r="C13">
        <v>0.77331682164216653</v>
      </c>
      <c r="D13">
        <f t="shared" ref="D13:F15" si="4">D12</f>
        <v>1.1900662879003243</v>
      </c>
      <c r="E13">
        <f t="shared" si="4"/>
        <v>1.4906475015397291</v>
      </c>
      <c r="F13">
        <f t="shared" si="4"/>
        <v>1.6492244594918428</v>
      </c>
      <c r="G13">
        <f t="shared" si="0"/>
        <v>0.6498098715211541</v>
      </c>
      <c r="H13">
        <f t="shared" si="1"/>
        <v>0.51877913513650087</v>
      </c>
      <c r="I13">
        <f t="shared" si="2"/>
        <v>0.46889725482269407</v>
      </c>
    </row>
    <row r="14" spans="1:9">
      <c r="B14" t="s">
        <v>17</v>
      </c>
      <c r="C14">
        <v>0.75321077458753516</v>
      </c>
      <c r="D14">
        <f t="shared" si="4"/>
        <v>1.1900662879003243</v>
      </c>
      <c r="E14">
        <f t="shared" si="4"/>
        <v>1.4906475015397291</v>
      </c>
      <c r="F14">
        <f t="shared" si="4"/>
        <v>1.6492244594918428</v>
      </c>
      <c r="G14">
        <f t="shared" si="0"/>
        <v>0.6329149747754399</v>
      </c>
      <c r="H14">
        <f t="shared" si="1"/>
        <v>0.50529100529100535</v>
      </c>
      <c r="I14">
        <f t="shared" si="2"/>
        <v>0.45670604158976252</v>
      </c>
    </row>
    <row r="15" spans="1:9">
      <c r="A15" s="2"/>
      <c r="B15" s="2" t="s">
        <v>4</v>
      </c>
      <c r="C15" s="7">
        <f>$C$8</f>
        <v>0.73624876804133277</v>
      </c>
      <c r="D15" s="2">
        <f t="shared" si="4"/>
        <v>1.1900662879003243</v>
      </c>
      <c r="E15" s="2">
        <f t="shared" si="4"/>
        <v>1.4906475015397291</v>
      </c>
      <c r="F15" s="2">
        <f t="shared" si="4"/>
        <v>1.6492244594918428</v>
      </c>
      <c r="G15" s="2">
        <f t="shared" si="0"/>
        <v>0.61866198171223075</v>
      </c>
      <c r="H15" s="2">
        <f t="shared" si="1"/>
        <v>0.4939120531720893</v>
      </c>
      <c r="I15" s="2">
        <f t="shared" si="2"/>
        <v>0.44642120349596615</v>
      </c>
    </row>
    <row r="16" spans="1:9">
      <c r="A16" s="24" t="s">
        <v>36</v>
      </c>
      <c r="B16" s="23" t="s">
        <v>37</v>
      </c>
      <c r="C16">
        <v>0.98541999999999996</v>
      </c>
      <c r="D16">
        <v>1.5942400000000001</v>
      </c>
      <c r="E16">
        <v>2.004</v>
      </c>
      <c r="F16">
        <v>2.3485200000000002</v>
      </c>
      <c r="G16" s="23">
        <f>$C$16/D16</f>
        <v>0.61811270574066635</v>
      </c>
      <c r="H16" s="23">
        <f t="shared" ref="H16:I16" si="5">$C$16/E16</f>
        <v>0.49172654690618761</v>
      </c>
      <c r="I16" s="23">
        <f t="shared" si="5"/>
        <v>0.41959191320491196</v>
      </c>
    </row>
    <row r="17" spans="1:12">
      <c r="A17" s="2"/>
      <c r="B17" s="7" t="s">
        <v>42</v>
      </c>
      <c r="C17">
        <v>0.82159000000000004</v>
      </c>
      <c r="D17" s="2">
        <v>1.2809200000000001</v>
      </c>
      <c r="E17">
        <v>1.66754</v>
      </c>
      <c r="F17">
        <v>1.9798899999999999</v>
      </c>
      <c r="G17" s="7">
        <v>0.64140617681041756</v>
      </c>
      <c r="H17" s="7">
        <v>0.49269582738644951</v>
      </c>
      <c r="I17" s="7">
        <v>0.41496749819434414</v>
      </c>
    </row>
    <row r="18" spans="1:12">
      <c r="F18" s="6" t="s">
        <v>18</v>
      </c>
      <c r="G18">
        <f>AVERAGE(G7:G15)</f>
        <v>0.56005509599505332</v>
      </c>
      <c r="H18">
        <f t="shared" ref="H18:I18" si="6">AVERAGE(H7:H15)</f>
        <v>0.47122004255101718</v>
      </c>
      <c r="I18">
        <f t="shared" si="6"/>
        <v>0.42062732690251725</v>
      </c>
    </row>
    <row r="19" spans="1:12">
      <c r="A19" s="21" t="s">
        <v>21</v>
      </c>
      <c r="C19">
        <v>1</v>
      </c>
      <c r="D19">
        <v>0.44</v>
      </c>
      <c r="F19" s="22">
        <v>0.72360489472253997</v>
      </c>
    </row>
    <row r="20" spans="1:12">
      <c r="A20" s="21" t="s">
        <v>22</v>
      </c>
      <c r="C20">
        <v>0.45</v>
      </c>
      <c r="D20">
        <v>0.95899999999999996</v>
      </c>
      <c r="F20" s="22">
        <v>0.82133457890409234</v>
      </c>
    </row>
    <row r="21" spans="1:12">
      <c r="A21" s="21" t="s">
        <v>23</v>
      </c>
      <c r="C21">
        <v>1.04</v>
      </c>
      <c r="D21">
        <v>0.44</v>
      </c>
      <c r="F21" s="22">
        <f>F19</f>
        <v>0.72360489472253997</v>
      </c>
    </row>
    <row r="22" spans="1:12">
      <c r="A22" s="21" t="s">
        <v>24</v>
      </c>
      <c r="C22">
        <v>2.81</v>
      </c>
      <c r="D22">
        <v>2.2200000000000002</v>
      </c>
      <c r="F22" s="22">
        <v>2.8539398446175475</v>
      </c>
    </row>
    <row r="23" spans="1:12">
      <c r="A23" t="s">
        <v>26</v>
      </c>
      <c r="C23" s="14">
        <f>C19/C21</f>
        <v>0.96153846153846145</v>
      </c>
      <c r="D23" s="14">
        <f>D19/D21</f>
        <v>1</v>
      </c>
      <c r="F23" s="17">
        <f>F19/F21</f>
        <v>1</v>
      </c>
    </row>
    <row r="24" spans="1:12">
      <c r="A24" t="s">
        <v>27</v>
      </c>
      <c r="C24" s="14">
        <f>C20/C22</f>
        <v>0.16014234875444841</v>
      </c>
      <c r="D24" s="14">
        <f>D20/D22</f>
        <v>0.43198198198198196</v>
      </c>
      <c r="F24" s="17">
        <f>F20/F22</f>
        <v>0.287789730555501</v>
      </c>
    </row>
    <row r="26" spans="1:12">
      <c r="A26" s="8" t="s">
        <v>19</v>
      </c>
      <c r="B26" s="13" t="s">
        <v>20</v>
      </c>
      <c r="C26" s="19" t="s">
        <v>25</v>
      </c>
      <c r="D26" s="19" t="s">
        <v>28</v>
      </c>
      <c r="E26" s="19" t="s">
        <v>29</v>
      </c>
      <c r="F26" s="19" t="s">
        <v>34</v>
      </c>
      <c r="G26" s="19" t="s">
        <v>30</v>
      </c>
      <c r="H26" s="19" t="s">
        <v>32</v>
      </c>
      <c r="I26" s="20" t="s">
        <v>33</v>
      </c>
      <c r="J26" s="20" t="s">
        <v>35</v>
      </c>
      <c r="K26" s="20" t="s">
        <v>38</v>
      </c>
      <c r="L26" s="28" t="s">
        <v>41</v>
      </c>
    </row>
    <row r="27" spans="1:12">
      <c r="A27" s="9">
        <v>0</v>
      </c>
      <c r="B27" s="14">
        <v>1</v>
      </c>
      <c r="C27" s="17">
        <f>(C$19+C$20*A27)/(C$21+C$22*A27)</f>
        <v>0.96153846153846145</v>
      </c>
      <c r="D27" s="17">
        <f>(D$19+D$20*A27)/(D$21+D$22*A27)</f>
        <v>1</v>
      </c>
      <c r="E27" s="17">
        <v>1</v>
      </c>
      <c r="F27" s="17">
        <f>(F$19+F$20*A27)/(F$21+F$22*A27)</f>
        <v>1</v>
      </c>
      <c r="G27" s="16">
        <f>(F27-E27)^2</f>
        <v>0</v>
      </c>
      <c r="I27" s="17">
        <v>1</v>
      </c>
      <c r="J27" s="17">
        <v>1</v>
      </c>
      <c r="K27">
        <v>1</v>
      </c>
      <c r="L27">
        <v>1</v>
      </c>
    </row>
    <row r="28" spans="1:12">
      <c r="A28" s="9">
        <v>0.1</v>
      </c>
      <c r="B28" s="14"/>
      <c r="C28" s="17">
        <f t="shared" ref="C28:C42" si="7">(C$19+C$20*A28)/(C$21+C$22*A28)</f>
        <v>0.79106737320211939</v>
      </c>
      <c r="D28" s="17">
        <f t="shared" ref="D28:D42" si="8">(D$19+D$20*A28)/(D$21+D$22*A28)</f>
        <v>0.80951661631419947</v>
      </c>
      <c r="F28" s="17">
        <f t="shared" ref="F28:F42" si="9">(F$19+F$20*A28)/(F$21+F$22*A28)</f>
        <v>0.79855227714854604</v>
      </c>
      <c r="K28">
        <v>0.80827783063748804</v>
      </c>
      <c r="L28">
        <v>0.87483229337478974</v>
      </c>
    </row>
    <row r="29" spans="1:12">
      <c r="A29" s="9">
        <v>0.15</v>
      </c>
      <c r="B29" s="14"/>
      <c r="C29" s="17">
        <f t="shared" si="7"/>
        <v>0.73041395826205946</v>
      </c>
      <c r="D29" s="17">
        <f t="shared" si="8"/>
        <v>0.7553040103492884</v>
      </c>
      <c r="F29" s="17">
        <f t="shared" si="9"/>
        <v>0.73526796663569094</v>
      </c>
      <c r="J29" s="17">
        <f>1/1.39468481889764</f>
        <v>0.71700787622425033</v>
      </c>
      <c r="K29">
        <v>0.74885629607112991</v>
      </c>
      <c r="L29">
        <v>0.79100195442248267</v>
      </c>
    </row>
    <row r="30" spans="1:12">
      <c r="A30" s="9">
        <v>0.2</v>
      </c>
      <c r="B30" s="14">
        <f>1/1.48</f>
        <v>0.67567567567567566</v>
      </c>
      <c r="C30" s="17">
        <f t="shared" si="7"/>
        <v>0.68039950062421972</v>
      </c>
      <c r="D30" s="17">
        <f t="shared" si="8"/>
        <v>0.71470588235294108</v>
      </c>
      <c r="F30" s="17">
        <f t="shared" si="9"/>
        <v>0.68593688627299643</v>
      </c>
      <c r="H30" s="17">
        <f>1/1.46</f>
        <v>0.68493150684931503</v>
      </c>
      <c r="K30">
        <v>0.7020761196369284</v>
      </c>
      <c r="L30">
        <v>0.73577639862801469</v>
      </c>
    </row>
    <row r="31" spans="1:12">
      <c r="A31" s="9">
        <v>0.25</v>
      </c>
      <c r="B31" s="14"/>
      <c r="C31" s="17">
        <f t="shared" si="7"/>
        <v>0.63845050215208032</v>
      </c>
      <c r="D31" s="17">
        <f t="shared" si="8"/>
        <v>0.68316582914572854</v>
      </c>
      <c r="F31" s="17">
        <f t="shared" si="9"/>
        <v>0.64640254445447687</v>
      </c>
      <c r="J31" s="17">
        <f>1/1.57243320329432</f>
        <v>0.6359570618993251</v>
      </c>
      <c r="K31">
        <v>0.66337700106364361</v>
      </c>
      <c r="L31">
        <v>0.69251841737048847</v>
      </c>
    </row>
    <row r="32" spans="1:12">
      <c r="A32" s="12">
        <v>0.31</v>
      </c>
      <c r="B32" s="14"/>
      <c r="C32" s="17">
        <f t="shared" si="7"/>
        <v>0.59625346658992195</v>
      </c>
      <c r="D32" s="17">
        <f t="shared" si="8"/>
        <v>0.65351001595461788</v>
      </c>
      <c r="E32" s="17">
        <f>G18</f>
        <v>0.56005509599505332</v>
      </c>
      <c r="F32" s="17">
        <f t="shared" si="9"/>
        <v>0.60822150747011205</v>
      </c>
      <c r="G32" s="16">
        <f>(F32-E32)^2</f>
        <v>2.3200031943846696E-3</v>
      </c>
      <c r="I32" s="17">
        <v>0.59551389054422932</v>
      </c>
      <c r="K32">
        <v>0.61811270574066635</v>
      </c>
      <c r="L32">
        <v>0.64140617681041756</v>
      </c>
    </row>
    <row r="33" spans="1:12">
      <c r="A33" s="9">
        <v>0.35</v>
      </c>
      <c r="B33" s="14"/>
      <c r="C33" s="17">
        <f t="shared" si="7"/>
        <v>0.57202866320731405</v>
      </c>
      <c r="D33" s="17">
        <f t="shared" si="8"/>
        <v>0.63734593262119954</v>
      </c>
      <c r="F33" s="17">
        <f t="shared" si="9"/>
        <v>0.58698489568422973</v>
      </c>
      <c r="K33">
        <v>0.59543433073911145</v>
      </c>
      <c r="L33">
        <v>0.61273818846254235</v>
      </c>
    </row>
    <row r="34" spans="1:12">
      <c r="A34" s="9">
        <v>0.4</v>
      </c>
      <c r="B34" s="14">
        <f>1/1.85</f>
        <v>0.54054054054054046</v>
      </c>
      <c r="C34" s="17">
        <f t="shared" si="7"/>
        <v>0.54528650646950083</v>
      </c>
      <c r="D34" s="17">
        <f t="shared" si="8"/>
        <v>0.62018072289156623</v>
      </c>
      <c r="F34" s="17">
        <f t="shared" si="9"/>
        <v>0.56409475580697577</v>
      </c>
      <c r="K34">
        <v>0.57665006700334132</v>
      </c>
      <c r="L34">
        <v>0.58470746478973479</v>
      </c>
    </row>
    <row r="35" spans="1:12">
      <c r="A35" s="9">
        <v>0.45</v>
      </c>
      <c r="B35" s="14"/>
      <c r="C35" s="17">
        <f t="shared" si="7"/>
        <v>0.52180516380993713</v>
      </c>
      <c r="D35" s="17">
        <f t="shared" si="8"/>
        <v>0.60566365531619182</v>
      </c>
      <c r="F35" s="17">
        <f t="shared" si="9"/>
        <v>0.54445815463798719</v>
      </c>
      <c r="J35" s="17">
        <f>1/1.82568066795119</f>
        <v>0.54774091524024138</v>
      </c>
      <c r="K35">
        <v>0.55420453522901103</v>
      </c>
      <c r="L35">
        <v>0.55961665520083381</v>
      </c>
    </row>
    <row r="36" spans="1:12">
      <c r="A36" s="9">
        <v>0.5</v>
      </c>
      <c r="B36" s="14">
        <f>1/2</f>
        <v>0.5</v>
      </c>
      <c r="C36" s="17">
        <f t="shared" si="7"/>
        <v>0.50102249488752559</v>
      </c>
      <c r="D36" s="17">
        <f t="shared" si="8"/>
        <v>0.59322580645161282</v>
      </c>
      <c r="F36" s="17">
        <f t="shared" si="9"/>
        <v>0.52742744646305906</v>
      </c>
      <c r="K36">
        <v>0.52574800460967175</v>
      </c>
      <c r="L36">
        <v>0.53266295820852949</v>
      </c>
    </row>
    <row r="37" spans="1:12">
      <c r="A37" s="9">
        <v>0.6</v>
      </c>
      <c r="B37" s="14"/>
      <c r="C37" s="17">
        <f t="shared" si="7"/>
        <v>0.46588407923697728</v>
      </c>
      <c r="D37" s="17">
        <f t="shared" si="8"/>
        <v>0.57302483069977417</v>
      </c>
      <c r="F37" s="17">
        <f t="shared" si="9"/>
        <v>0.49935189700271565</v>
      </c>
      <c r="K37">
        <v>0.49760142197804413</v>
      </c>
      <c r="L37">
        <v>0.50098478612152808</v>
      </c>
    </row>
    <row r="38" spans="1:12">
      <c r="A38" s="12">
        <v>0.62</v>
      </c>
      <c r="B38" s="14"/>
      <c r="C38" s="17">
        <f t="shared" si="7"/>
        <v>0.45970814463374304</v>
      </c>
      <c r="D38" s="17">
        <f t="shared" si="8"/>
        <v>0.56957718564192916</v>
      </c>
      <c r="E38" s="17">
        <f>H18</f>
        <v>0.47122004255101718</v>
      </c>
      <c r="F38" s="17">
        <f t="shared" si="9"/>
        <v>0.49450814113677599</v>
      </c>
      <c r="G38" s="16">
        <f>(F38-E38)^2</f>
        <v>5.4233553574002148E-4</v>
      </c>
      <c r="I38" s="17">
        <v>0.45617973862162225</v>
      </c>
      <c r="K38">
        <v>0.49172654690618761</v>
      </c>
      <c r="L38">
        <v>0.49269582738644951</v>
      </c>
    </row>
    <row r="39" spans="1:12">
      <c r="A39" s="10">
        <v>0.7</v>
      </c>
      <c r="B39" s="14"/>
      <c r="C39" s="17">
        <f t="shared" si="7"/>
        <v>0.43731293648154307</v>
      </c>
      <c r="D39" s="17">
        <f t="shared" si="8"/>
        <v>0.55732196589769301</v>
      </c>
      <c r="F39" s="17">
        <f t="shared" si="9"/>
        <v>0.47716500962579178</v>
      </c>
      <c r="J39" s="17">
        <f>1/2.0229934196783</f>
        <v>0.49431698109973177</v>
      </c>
      <c r="K39">
        <v>0.46747788135392199</v>
      </c>
      <c r="L39">
        <v>0.46694250103722063</v>
      </c>
    </row>
    <row r="40" spans="1:12">
      <c r="A40" s="10">
        <v>0.8</v>
      </c>
      <c r="B40" s="14"/>
      <c r="C40" s="17">
        <f t="shared" si="7"/>
        <v>0.41362530413625304</v>
      </c>
      <c r="D40" s="17">
        <f t="shared" si="8"/>
        <v>0.54476534296028878</v>
      </c>
      <c r="F40" s="17">
        <f t="shared" si="9"/>
        <v>0.45918997220866836</v>
      </c>
      <c r="K40">
        <v>0.44561919189635291</v>
      </c>
      <c r="L40">
        <v>0.44248345244699128</v>
      </c>
    </row>
    <row r="41" spans="1:12">
      <c r="A41" s="12">
        <v>0.93</v>
      </c>
      <c r="B41" s="14"/>
      <c r="C41" s="17">
        <f t="shared" si="7"/>
        <v>0.38827909013768375</v>
      </c>
      <c r="D41" s="17">
        <f t="shared" si="8"/>
        <v>0.53176954403896826</v>
      </c>
      <c r="E41" s="17">
        <f>I18</f>
        <v>0.42062732690251725</v>
      </c>
      <c r="F41" s="17">
        <f t="shared" si="9"/>
        <v>0.44036346920882469</v>
      </c>
      <c r="G41" s="16">
        <f>(F41-E41)^2</f>
        <v>3.8951531313481821E-4</v>
      </c>
      <c r="I41" s="17">
        <v>0.38324367220427263</v>
      </c>
      <c r="K41">
        <v>0.41959191320491196</v>
      </c>
      <c r="L41">
        <v>0.41496749819434414</v>
      </c>
    </row>
    <row r="42" spans="1:12">
      <c r="A42" s="11">
        <v>1</v>
      </c>
      <c r="B42" s="15"/>
      <c r="C42" s="18">
        <f t="shared" si="7"/>
        <v>0.37662337662337658</v>
      </c>
      <c r="D42" s="18">
        <f t="shared" si="8"/>
        <v>0.52593984962406015</v>
      </c>
      <c r="E42" s="2"/>
      <c r="F42" s="18">
        <f t="shared" si="9"/>
        <v>0.43184350894004792</v>
      </c>
      <c r="G42" s="2"/>
      <c r="H42" s="2"/>
      <c r="I42" s="2"/>
      <c r="J42" s="18">
        <f>1/2.14977929249353</f>
        <v>0.46516403032243347</v>
      </c>
      <c r="K42" s="2">
        <v>0.39630168828975199</v>
      </c>
      <c r="L42" s="2">
        <v>0.39175380624734768</v>
      </c>
    </row>
    <row r="43" spans="1:12">
      <c r="F43" s="6" t="s">
        <v>31</v>
      </c>
      <c r="G43" s="16">
        <f>G32+G38+G41</f>
        <v>3.251854043259509E-3</v>
      </c>
    </row>
  </sheetData>
  <mergeCells count="3">
    <mergeCell ref="A3:G4"/>
    <mergeCell ref="D5:F5"/>
    <mergeCell ref="G5:I5"/>
  </mergeCells>
  <pageMargins left="0.7" right="0.7" top="0.78740157499999996" bottom="0.78740157499999996" header="0.3" footer="0.3"/>
  <ignoredErrors>
    <ignoredError sqref="E38 E32 E41" formula="1"/>
  </ignoredErrors>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vt:lpstr>
      <vt:lpstr>Information</vt:lpstr>
      <vt:lpstr>Results VLM</vt:lpstr>
      <vt:lpstr>Results Panel Method</vt:lpstr>
      <vt:lpstr>VLM vs. Panel Method</vt:lpstr>
      <vt:lpstr>Comparison with multiple exp.</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Dieter SCHOLZ</dc:creator>
  <cp:lastModifiedBy>Dieter SCHOLZ</cp:lastModifiedBy>
  <dcterms:created xsi:type="dcterms:W3CDTF">2019-10-14T23:17:04Z</dcterms:created>
  <dcterms:modified xsi:type="dcterms:W3CDTF">2021-09-21T14:42:03Z</dcterms:modified>
</cp:coreProperties>
</file>