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style6.xml" ContentType="application/vnd.ms-office.chartstyle+xml"/>
  <Override PartName="/xl/charts/style7.xml" ContentType="application/vnd.ms-office.chartsty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olors6.xml" ContentType="application/vnd.ms-office.chartcolor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  <Default Extension="png" ContentType="image/png"/>
  <Override PartName="/xl/charts/chart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8680" yWindow="-120" windowWidth="19440" windowHeight="15600" activeTab="1"/>
  </bookViews>
  <sheets>
    <sheet name="(c)" sheetId="9" r:id="rId1"/>
    <sheet name="Information" sheetId="8" r:id="rId2"/>
    <sheet name="Case 3" sheetId="1" r:id="rId3"/>
    <sheet name="Case 4" sheetId="2" r:id="rId4"/>
    <sheet name="Case 5" sheetId="3" r:id="rId5"/>
    <sheet name="Case 6" sheetId="4" r:id="rId6"/>
    <sheet name="Case 7" sheetId="5" r:id="rId7"/>
    <sheet name="Case 8" sheetId="6" r:id="rId8"/>
    <sheet name="Case 9" sheetId="7" r:id="rId9"/>
  </sheets>
  <externalReferences>
    <externalReference r:id="rId10"/>
    <externalReference r:id="rId11"/>
    <externalReference r:id="rId12"/>
  </externalReferences>
  <definedNames>
    <definedName name="A" localSheetId="0">[1]Inputs_Outputs!$B$4</definedName>
    <definedName name="a">#REF!</definedName>
    <definedName name="a_sound">[1]Inputs_Outputs!$J$5</definedName>
    <definedName name="BPR" localSheetId="0">[1]Inputs_Outputs!$F$3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>#REF!</definedName>
    <definedName name="CL_m">#REF!</definedName>
    <definedName name="d_f">[1]Inputs_Outputs!#REF!</definedName>
    <definedName name="df">[1]Inputs_Outputs!#REF!</definedName>
    <definedName name="DmG">'[3]Schneeballfaktor '!$B$32</definedName>
    <definedName name="DmL">'[3]Schneeballfaktor '!$B$4</definedName>
    <definedName name="e" localSheetId="0">[1]Fuel!$C$15</definedName>
    <definedName name="e">#REF!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>#REF!</definedName>
    <definedName name="L_D_max">#REF!</definedName>
    <definedName name="M" localSheetId="0">[1]Inputs_Outputs!$J$2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'[3]Schneeballfaktor '!$B$9</definedName>
    <definedName name="Mff">[1]DOC!$C$43</definedName>
    <definedName name="mFmMTO">'[3]Schneeballfaktor '!$B$8</definedName>
    <definedName name="mFOB">[1]DOC!$C$50</definedName>
    <definedName name="mMPL">'[3]Schneeballfaktor '!$B$10</definedName>
    <definedName name="mMTO">'[3]Schneeballfaktor '!$B$5</definedName>
    <definedName name="mMTOG">'[3]Schneeballfaktor '!$B$13</definedName>
    <definedName name="mOE">'[3]Schneeballfaktor '!$B$7</definedName>
    <definedName name="mOEmMTO">'[3]Schneeballfaktor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7"/>
  <c r="I40"/>
  <c r="M40" s="1"/>
  <c r="G40"/>
  <c r="K40" s="1"/>
  <c r="F40"/>
  <c r="N40" s="1"/>
  <c r="J39"/>
  <c r="I39"/>
  <c r="M39" s="1"/>
  <c r="H39"/>
  <c r="L39" s="1"/>
  <c r="G39"/>
  <c r="K39" s="1"/>
  <c r="F39"/>
  <c r="N39" s="1"/>
  <c r="J38"/>
  <c r="G38" s="1"/>
  <c r="K38" s="1"/>
  <c r="I38"/>
  <c r="F38"/>
  <c r="N38" s="1"/>
  <c r="J37"/>
  <c r="G37" s="1"/>
  <c r="K37" s="1"/>
  <c r="I37"/>
  <c r="F37"/>
  <c r="N37" s="1"/>
  <c r="J36"/>
  <c r="G36" s="1"/>
  <c r="K36" s="1"/>
  <c r="I36"/>
  <c r="H36" s="1"/>
  <c r="L36" s="1"/>
  <c r="F36"/>
  <c r="N36" s="1"/>
  <c r="M35"/>
  <c r="J35"/>
  <c r="G35" s="1"/>
  <c r="I35"/>
  <c r="F35"/>
  <c r="N35" s="1"/>
  <c r="N34"/>
  <c r="M34"/>
  <c r="K34"/>
  <c r="J34"/>
  <c r="I34"/>
  <c r="H34" s="1"/>
  <c r="L34" s="1"/>
  <c r="G34"/>
  <c r="F34"/>
  <c r="M33"/>
  <c r="J33"/>
  <c r="I33"/>
  <c r="H33" s="1"/>
  <c r="L33" s="1"/>
  <c r="G33"/>
  <c r="K33" s="1"/>
  <c r="F33"/>
  <c r="N33" s="1"/>
  <c r="M32"/>
  <c r="J32"/>
  <c r="I32"/>
  <c r="G32"/>
  <c r="K32" s="1"/>
  <c r="F32"/>
  <c r="N32" s="1"/>
  <c r="J31"/>
  <c r="I31"/>
  <c r="M31" s="1"/>
  <c r="H31"/>
  <c r="L31" s="1"/>
  <c r="G31"/>
  <c r="K31" s="1"/>
  <c r="F31"/>
  <c r="N31" s="1"/>
  <c r="J30"/>
  <c r="G30" s="1"/>
  <c r="K30" s="1"/>
  <c r="I30"/>
  <c r="F30"/>
  <c r="N30" s="1"/>
  <c r="J29"/>
  <c r="G29" s="1"/>
  <c r="K29" s="1"/>
  <c r="I29"/>
  <c r="H29" s="1"/>
  <c r="L29" s="1"/>
  <c r="J24"/>
  <c r="G24"/>
  <c r="K24" s="1"/>
  <c r="F24"/>
  <c r="N24" s="1"/>
  <c r="J23"/>
  <c r="G23" s="1"/>
  <c r="I23"/>
  <c r="M23" s="1"/>
  <c r="F23"/>
  <c r="N23" s="1"/>
  <c r="J22"/>
  <c r="G22" s="1"/>
  <c r="K22" s="1"/>
  <c r="I22"/>
  <c r="F22"/>
  <c r="N22" s="1"/>
  <c r="J21"/>
  <c r="G21" s="1"/>
  <c r="K21" s="1"/>
  <c r="F21"/>
  <c r="N21" s="1"/>
  <c r="J20"/>
  <c r="G20" s="1"/>
  <c r="K20" s="1"/>
  <c r="F20"/>
  <c r="N20" s="1"/>
  <c r="K19"/>
  <c r="J19"/>
  <c r="G19"/>
  <c r="F19"/>
  <c r="N19" s="1"/>
  <c r="J18"/>
  <c r="G18"/>
  <c r="K18" s="1"/>
  <c r="F18"/>
  <c r="N18" s="1"/>
  <c r="J17"/>
  <c r="G17"/>
  <c r="K17" s="1"/>
  <c r="F17"/>
  <c r="N17" s="1"/>
  <c r="J16"/>
  <c r="G16"/>
  <c r="K16" s="1"/>
  <c r="F16"/>
  <c r="N16" s="1"/>
  <c r="J15"/>
  <c r="G15" s="1"/>
  <c r="I15"/>
  <c r="M15" s="1"/>
  <c r="F15"/>
  <c r="N15" s="1"/>
  <c r="J14"/>
  <c r="G14" s="1"/>
  <c r="K14" s="1"/>
  <c r="I14"/>
  <c r="H14" s="1"/>
  <c r="L14" s="1"/>
  <c r="F14"/>
  <c r="N14" s="1"/>
  <c r="J13"/>
  <c r="G13" s="1"/>
  <c r="K13" s="1"/>
  <c r="F13"/>
  <c r="N13" s="1"/>
  <c r="B8"/>
  <c r="I21" s="1"/>
  <c r="M40" i="6"/>
  <c r="J40"/>
  <c r="G40" s="1"/>
  <c r="I40"/>
  <c r="F40"/>
  <c r="N40" s="1"/>
  <c r="J39"/>
  <c r="I39"/>
  <c r="M39" s="1"/>
  <c r="G39"/>
  <c r="K39" s="1"/>
  <c r="F39"/>
  <c r="N39" s="1"/>
  <c r="J38"/>
  <c r="G38" s="1"/>
  <c r="I38"/>
  <c r="M38" s="1"/>
  <c r="F38"/>
  <c r="N38" s="1"/>
  <c r="J37"/>
  <c r="G37" s="1"/>
  <c r="K37" s="1"/>
  <c r="I37"/>
  <c r="F37"/>
  <c r="N37" s="1"/>
  <c r="J36"/>
  <c r="G36" s="1"/>
  <c r="K36" s="1"/>
  <c r="I36"/>
  <c r="F36"/>
  <c r="N36" s="1"/>
  <c r="M35"/>
  <c r="J35"/>
  <c r="G35" s="1"/>
  <c r="K35" s="1"/>
  <c r="I35"/>
  <c r="F35"/>
  <c r="N35" s="1"/>
  <c r="M34"/>
  <c r="K34"/>
  <c r="J34"/>
  <c r="I34"/>
  <c r="G34"/>
  <c r="H34" s="1"/>
  <c r="L34" s="1"/>
  <c r="F34"/>
  <c r="N34" s="1"/>
  <c r="M33"/>
  <c r="J33"/>
  <c r="I33"/>
  <c r="H33" s="1"/>
  <c r="L33" s="1"/>
  <c r="G33"/>
  <c r="K33" s="1"/>
  <c r="F33"/>
  <c r="N33" s="1"/>
  <c r="M32"/>
  <c r="J32"/>
  <c r="G32" s="1"/>
  <c r="I32"/>
  <c r="F32"/>
  <c r="N32" s="1"/>
  <c r="J31"/>
  <c r="I31"/>
  <c r="M31" s="1"/>
  <c r="G31"/>
  <c r="K31" s="1"/>
  <c r="F31"/>
  <c r="N31" s="1"/>
  <c r="J30"/>
  <c r="G30" s="1"/>
  <c r="I30"/>
  <c r="M30" s="1"/>
  <c r="F30"/>
  <c r="N30" s="1"/>
  <c r="J29"/>
  <c r="G29" s="1"/>
  <c r="K29" s="1"/>
  <c r="I29"/>
  <c r="J24"/>
  <c r="G24" s="1"/>
  <c r="I24"/>
  <c r="M24" s="1"/>
  <c r="F24"/>
  <c r="N24" s="1"/>
  <c r="J23"/>
  <c r="G23" s="1"/>
  <c r="K23" s="1"/>
  <c r="I23"/>
  <c r="M23" s="1"/>
  <c r="F23"/>
  <c r="N23" s="1"/>
  <c r="J22"/>
  <c r="G22" s="1"/>
  <c r="K22" s="1"/>
  <c r="F22"/>
  <c r="N22" s="1"/>
  <c r="K21"/>
  <c r="J21"/>
  <c r="I21"/>
  <c r="H21" s="1"/>
  <c r="L21" s="1"/>
  <c r="G21"/>
  <c r="F21"/>
  <c r="N21" s="1"/>
  <c r="J20"/>
  <c r="G20" s="1"/>
  <c r="K20" s="1"/>
  <c r="I20"/>
  <c r="H20" s="1"/>
  <c r="L20" s="1"/>
  <c r="F20"/>
  <c r="N20" s="1"/>
  <c r="M19"/>
  <c r="J19"/>
  <c r="G19" s="1"/>
  <c r="K19" s="1"/>
  <c r="I19"/>
  <c r="H19" s="1"/>
  <c r="L19" s="1"/>
  <c r="F19"/>
  <c r="N19" s="1"/>
  <c r="J18"/>
  <c r="G18" s="1"/>
  <c r="K18" s="1"/>
  <c r="F18"/>
  <c r="N18" s="1"/>
  <c r="J17"/>
  <c r="G17"/>
  <c r="K17" s="1"/>
  <c r="F17"/>
  <c r="N17" s="1"/>
  <c r="M16"/>
  <c r="J16"/>
  <c r="G16" s="1"/>
  <c r="I16"/>
  <c r="F16"/>
  <c r="N16" s="1"/>
  <c r="J15"/>
  <c r="I15"/>
  <c r="M15" s="1"/>
  <c r="G15"/>
  <c r="K15" s="1"/>
  <c r="F15"/>
  <c r="N15" s="1"/>
  <c r="J14"/>
  <c r="G14" s="1"/>
  <c r="K14" s="1"/>
  <c r="F14"/>
  <c r="N14" s="1"/>
  <c r="K13"/>
  <c r="J13"/>
  <c r="I13"/>
  <c r="M13" s="1"/>
  <c r="H13"/>
  <c r="L13" s="1"/>
  <c r="G13"/>
  <c r="F13"/>
  <c r="N13" s="1"/>
  <c r="B8"/>
  <c r="I18" s="1"/>
  <c r="J40" i="5"/>
  <c r="G40" s="1"/>
  <c r="I40"/>
  <c r="M40" s="1"/>
  <c r="F40"/>
  <c r="N40" s="1"/>
  <c r="J39"/>
  <c r="G39" s="1"/>
  <c r="K39" s="1"/>
  <c r="I39"/>
  <c r="M39" s="1"/>
  <c r="F39"/>
  <c r="N39" s="1"/>
  <c r="J38"/>
  <c r="G38" s="1"/>
  <c r="K38" s="1"/>
  <c r="I38"/>
  <c r="H38" s="1"/>
  <c r="L38" s="1"/>
  <c r="F38"/>
  <c r="N38" s="1"/>
  <c r="J37"/>
  <c r="G37" s="1"/>
  <c r="K37" s="1"/>
  <c r="I37"/>
  <c r="F37"/>
  <c r="N37" s="1"/>
  <c r="M36"/>
  <c r="J36"/>
  <c r="G36" s="1"/>
  <c r="I36"/>
  <c r="F36"/>
  <c r="N36" s="1"/>
  <c r="M35"/>
  <c r="J35"/>
  <c r="G35" s="1"/>
  <c r="K35" s="1"/>
  <c r="I35"/>
  <c r="F35"/>
  <c r="N35" s="1"/>
  <c r="M34"/>
  <c r="J34"/>
  <c r="I34"/>
  <c r="H34" s="1"/>
  <c r="L34" s="1"/>
  <c r="G34"/>
  <c r="K34" s="1"/>
  <c r="F34"/>
  <c r="N34" s="1"/>
  <c r="M33"/>
  <c r="J33"/>
  <c r="I33"/>
  <c r="G33"/>
  <c r="K33" s="1"/>
  <c r="F33"/>
  <c r="N33" s="1"/>
  <c r="J32"/>
  <c r="I32"/>
  <c r="M32" s="1"/>
  <c r="H32"/>
  <c r="L32" s="1"/>
  <c r="G32"/>
  <c r="K32" s="1"/>
  <c r="F32"/>
  <c r="N32" s="1"/>
  <c r="J31"/>
  <c r="G31" s="1"/>
  <c r="K31" s="1"/>
  <c r="I31"/>
  <c r="M31" s="1"/>
  <c r="F31"/>
  <c r="N31" s="1"/>
  <c r="J30"/>
  <c r="G30" s="1"/>
  <c r="K30" s="1"/>
  <c r="I30"/>
  <c r="H30" s="1"/>
  <c r="L30" s="1"/>
  <c r="F30"/>
  <c r="N30" s="1"/>
  <c r="K29"/>
  <c r="J29"/>
  <c r="N29" s="1"/>
  <c r="I29"/>
  <c r="H29" s="1"/>
  <c r="L29" s="1"/>
  <c r="G29"/>
  <c r="J24"/>
  <c r="G24" s="1"/>
  <c r="K24" s="1"/>
  <c r="F24"/>
  <c r="N24" s="1"/>
  <c r="J23"/>
  <c r="G23" s="1"/>
  <c r="K23" s="1"/>
  <c r="I23"/>
  <c r="M23" s="1"/>
  <c r="F23"/>
  <c r="N23" s="1"/>
  <c r="J22"/>
  <c r="G22" s="1"/>
  <c r="K22" s="1"/>
  <c r="F22"/>
  <c r="N22" s="1"/>
  <c r="K21"/>
  <c r="J21"/>
  <c r="G21"/>
  <c r="F21"/>
  <c r="N21" s="1"/>
  <c r="J20"/>
  <c r="G20" s="1"/>
  <c r="K20" s="1"/>
  <c r="F20"/>
  <c r="N20" s="1"/>
  <c r="J19"/>
  <c r="G19" s="1"/>
  <c r="K19" s="1"/>
  <c r="I19"/>
  <c r="F19"/>
  <c r="N19" s="1"/>
  <c r="J18"/>
  <c r="G18" s="1"/>
  <c r="K18" s="1"/>
  <c r="F18"/>
  <c r="N18" s="1"/>
  <c r="J17"/>
  <c r="G17"/>
  <c r="K17" s="1"/>
  <c r="F17"/>
  <c r="N17" s="1"/>
  <c r="J16"/>
  <c r="G16" s="1"/>
  <c r="K16" s="1"/>
  <c r="F16"/>
  <c r="N16" s="1"/>
  <c r="J15"/>
  <c r="G15" s="1"/>
  <c r="K15" s="1"/>
  <c r="I15"/>
  <c r="H15" s="1"/>
  <c r="L15" s="1"/>
  <c r="F15"/>
  <c r="N15" s="1"/>
  <c r="J14"/>
  <c r="G14" s="1"/>
  <c r="K14" s="1"/>
  <c r="F14"/>
  <c r="N14" s="1"/>
  <c r="J13"/>
  <c r="G13"/>
  <c r="K13" s="1"/>
  <c r="F13"/>
  <c r="N13" s="1"/>
  <c r="B8"/>
  <c r="I21" s="1"/>
  <c r="J40" i="4"/>
  <c r="I40"/>
  <c r="M40" s="1"/>
  <c r="G40"/>
  <c r="K40" s="1"/>
  <c r="F40"/>
  <c r="N40" s="1"/>
  <c r="J39"/>
  <c r="G39" s="1"/>
  <c r="I39"/>
  <c r="M39" s="1"/>
  <c r="F39"/>
  <c r="N39" s="1"/>
  <c r="J38"/>
  <c r="G38" s="1"/>
  <c r="K38" s="1"/>
  <c r="I38"/>
  <c r="F38"/>
  <c r="N38" s="1"/>
  <c r="J37"/>
  <c r="G37" s="1"/>
  <c r="K37" s="1"/>
  <c r="I37"/>
  <c r="F37"/>
  <c r="N37" s="1"/>
  <c r="M36"/>
  <c r="J36"/>
  <c r="G36" s="1"/>
  <c r="K36" s="1"/>
  <c r="I36"/>
  <c r="H36" s="1"/>
  <c r="L36" s="1"/>
  <c r="F36"/>
  <c r="N36" s="1"/>
  <c r="M35"/>
  <c r="J35"/>
  <c r="G35" s="1"/>
  <c r="I35"/>
  <c r="F35"/>
  <c r="N35" s="1"/>
  <c r="M34"/>
  <c r="J34"/>
  <c r="I34"/>
  <c r="H34" s="1"/>
  <c r="L34" s="1"/>
  <c r="G34"/>
  <c r="K34" s="1"/>
  <c r="F34"/>
  <c r="N34" s="1"/>
  <c r="M33"/>
  <c r="J33"/>
  <c r="I33"/>
  <c r="G33"/>
  <c r="K33" s="1"/>
  <c r="F33"/>
  <c r="N33" s="1"/>
  <c r="J32"/>
  <c r="I32"/>
  <c r="M32" s="1"/>
  <c r="G32"/>
  <c r="H32" s="1"/>
  <c r="L32" s="1"/>
  <c r="F32"/>
  <c r="N32" s="1"/>
  <c r="J31"/>
  <c r="G31" s="1"/>
  <c r="I31"/>
  <c r="M31" s="1"/>
  <c r="F31"/>
  <c r="N31" s="1"/>
  <c r="J30"/>
  <c r="G30" s="1"/>
  <c r="K30" s="1"/>
  <c r="I30"/>
  <c r="H30" s="1"/>
  <c r="L30" s="1"/>
  <c r="F30"/>
  <c r="N30" s="1"/>
  <c r="J29"/>
  <c r="G29" s="1"/>
  <c r="K29" s="1"/>
  <c r="I29"/>
  <c r="J24"/>
  <c r="G24"/>
  <c r="K24" s="1"/>
  <c r="F24"/>
  <c r="N24" s="1"/>
  <c r="K23"/>
  <c r="J23"/>
  <c r="G23"/>
  <c r="F23"/>
  <c r="N23" s="1"/>
  <c r="J22"/>
  <c r="G22"/>
  <c r="K22" s="1"/>
  <c r="F22"/>
  <c r="N22" s="1"/>
  <c r="J21"/>
  <c r="G21" s="1"/>
  <c r="K21" s="1"/>
  <c r="F21"/>
  <c r="N21" s="1"/>
  <c r="K20"/>
  <c r="J20"/>
  <c r="G20"/>
  <c r="F20"/>
  <c r="N20" s="1"/>
  <c r="J19"/>
  <c r="G19"/>
  <c r="K19" s="1"/>
  <c r="F19"/>
  <c r="N19" s="1"/>
  <c r="K18"/>
  <c r="J18"/>
  <c r="G18"/>
  <c r="F18"/>
  <c r="N18" s="1"/>
  <c r="J17"/>
  <c r="G17"/>
  <c r="K17" s="1"/>
  <c r="F17"/>
  <c r="N17" s="1"/>
  <c r="J16"/>
  <c r="G16"/>
  <c r="K16" s="1"/>
  <c r="F16"/>
  <c r="N16" s="1"/>
  <c r="K15"/>
  <c r="J15"/>
  <c r="G15"/>
  <c r="F15"/>
  <c r="N15" s="1"/>
  <c r="J14"/>
  <c r="I14"/>
  <c r="H14" s="1"/>
  <c r="L14" s="1"/>
  <c r="G14"/>
  <c r="K14" s="1"/>
  <c r="F14"/>
  <c r="N14" s="1"/>
  <c r="J13"/>
  <c r="G13" s="1"/>
  <c r="K13" s="1"/>
  <c r="F13"/>
  <c r="N13" s="1"/>
  <c r="B8"/>
  <c r="I21" s="1"/>
  <c r="K40" i="3"/>
  <c r="J40"/>
  <c r="I40"/>
  <c r="M40" s="1"/>
  <c r="H40"/>
  <c r="L40" s="1"/>
  <c r="G40"/>
  <c r="F40"/>
  <c r="N40" s="1"/>
  <c r="J39"/>
  <c r="I39"/>
  <c r="M39" s="1"/>
  <c r="G39"/>
  <c r="K39" s="1"/>
  <c r="F39"/>
  <c r="N39" s="1"/>
  <c r="M38"/>
  <c r="J38"/>
  <c r="G38" s="1"/>
  <c r="I38"/>
  <c r="F38"/>
  <c r="N38" s="1"/>
  <c r="J37"/>
  <c r="G37" s="1"/>
  <c r="K37" s="1"/>
  <c r="I37"/>
  <c r="H37" s="1"/>
  <c r="L37" s="1"/>
  <c r="F37"/>
  <c r="N37" s="1"/>
  <c r="M36"/>
  <c r="J36"/>
  <c r="G36" s="1"/>
  <c r="K36" s="1"/>
  <c r="I36"/>
  <c r="F36"/>
  <c r="N36" s="1"/>
  <c r="M35"/>
  <c r="J35"/>
  <c r="G35" s="1"/>
  <c r="I35"/>
  <c r="F35"/>
  <c r="N35" s="1"/>
  <c r="K34"/>
  <c r="J34"/>
  <c r="I34"/>
  <c r="H34" s="1"/>
  <c r="L34" s="1"/>
  <c r="G34"/>
  <c r="F34"/>
  <c r="N34" s="1"/>
  <c r="M33"/>
  <c r="J33"/>
  <c r="I33"/>
  <c r="H33" s="1"/>
  <c r="L33" s="1"/>
  <c r="G33"/>
  <c r="K33" s="1"/>
  <c r="F33"/>
  <c r="N33" s="1"/>
  <c r="K32"/>
  <c r="J32"/>
  <c r="I32"/>
  <c r="M32" s="1"/>
  <c r="H32"/>
  <c r="L32" s="1"/>
  <c r="G32"/>
  <c r="F32"/>
  <c r="N32" s="1"/>
  <c r="J31"/>
  <c r="I31"/>
  <c r="M31" s="1"/>
  <c r="G31"/>
  <c r="K31" s="1"/>
  <c r="F31"/>
  <c r="N31" s="1"/>
  <c r="M30"/>
  <c r="J30"/>
  <c r="G30" s="1"/>
  <c r="I30"/>
  <c r="F30"/>
  <c r="N30" s="1"/>
  <c r="N29"/>
  <c r="J29"/>
  <c r="G29" s="1"/>
  <c r="K29" s="1"/>
  <c r="I29"/>
  <c r="M24"/>
  <c r="J24"/>
  <c r="G24" s="1"/>
  <c r="K24" s="1"/>
  <c r="I24"/>
  <c r="H24" s="1"/>
  <c r="L24" s="1"/>
  <c r="F24"/>
  <c r="N24" s="1"/>
  <c r="J23"/>
  <c r="G23" s="1"/>
  <c r="K23" s="1"/>
  <c r="F23"/>
  <c r="N23" s="1"/>
  <c r="J22"/>
  <c r="G22"/>
  <c r="K22" s="1"/>
  <c r="F22"/>
  <c r="N22" s="1"/>
  <c r="J21"/>
  <c r="G21" s="1"/>
  <c r="I21"/>
  <c r="M21" s="1"/>
  <c r="F21"/>
  <c r="N21" s="1"/>
  <c r="J20"/>
  <c r="G20" s="1"/>
  <c r="K20" s="1"/>
  <c r="I20"/>
  <c r="F20"/>
  <c r="N20" s="1"/>
  <c r="J19"/>
  <c r="G19" s="1"/>
  <c r="K19" s="1"/>
  <c r="F19"/>
  <c r="N19" s="1"/>
  <c r="K18"/>
  <c r="J18"/>
  <c r="G18"/>
  <c r="F18"/>
  <c r="N18" s="1"/>
  <c r="J17"/>
  <c r="G17"/>
  <c r="K17" s="1"/>
  <c r="F17"/>
  <c r="N17" s="1"/>
  <c r="M16"/>
  <c r="J16"/>
  <c r="G16" s="1"/>
  <c r="K16" s="1"/>
  <c r="I16"/>
  <c r="H16" s="1"/>
  <c r="L16" s="1"/>
  <c r="F16"/>
  <c r="N16" s="1"/>
  <c r="J15"/>
  <c r="G15" s="1"/>
  <c r="K15" s="1"/>
  <c r="F15"/>
  <c r="N15" s="1"/>
  <c r="J14"/>
  <c r="G14"/>
  <c r="K14" s="1"/>
  <c r="F14"/>
  <c r="N14" s="1"/>
  <c r="K13"/>
  <c r="J13"/>
  <c r="I13"/>
  <c r="M13" s="1"/>
  <c r="H13"/>
  <c r="L13" s="1"/>
  <c r="G13"/>
  <c r="F13"/>
  <c r="N13" s="1"/>
  <c r="B8"/>
  <c r="I19" s="1"/>
  <c r="J40" i="2"/>
  <c r="I40"/>
  <c r="M40" s="1"/>
  <c r="G40"/>
  <c r="K40" s="1"/>
  <c r="F40"/>
  <c r="N40" s="1"/>
  <c r="J39"/>
  <c r="G39" s="1"/>
  <c r="K39" s="1"/>
  <c r="I39"/>
  <c r="M39" s="1"/>
  <c r="F39"/>
  <c r="N39" s="1"/>
  <c r="J38"/>
  <c r="G38" s="1"/>
  <c r="K38" s="1"/>
  <c r="I38"/>
  <c r="F38"/>
  <c r="N38" s="1"/>
  <c r="M37"/>
  <c r="J37"/>
  <c r="G37" s="1"/>
  <c r="K37" s="1"/>
  <c r="I37"/>
  <c r="H37" s="1"/>
  <c r="L37" s="1"/>
  <c r="F37"/>
  <c r="N37" s="1"/>
  <c r="J36"/>
  <c r="G36" s="1"/>
  <c r="K36" s="1"/>
  <c r="I36"/>
  <c r="F36"/>
  <c r="N36" s="1"/>
  <c r="M35"/>
  <c r="J35"/>
  <c r="G35" s="1"/>
  <c r="K35" s="1"/>
  <c r="I35"/>
  <c r="F35"/>
  <c r="N35" s="1"/>
  <c r="M34"/>
  <c r="L34"/>
  <c r="K34"/>
  <c r="J34"/>
  <c r="I34"/>
  <c r="H34"/>
  <c r="G34"/>
  <c r="F34"/>
  <c r="N34" s="1"/>
  <c r="J33"/>
  <c r="I33"/>
  <c r="M33" s="1"/>
  <c r="G33"/>
  <c r="K33" s="1"/>
  <c r="F33"/>
  <c r="N33" s="1"/>
  <c r="M32"/>
  <c r="J32"/>
  <c r="I32"/>
  <c r="G32"/>
  <c r="K32" s="1"/>
  <c r="F32"/>
  <c r="N32" s="1"/>
  <c r="J31"/>
  <c r="I31"/>
  <c r="M31" s="1"/>
  <c r="H31"/>
  <c r="L31" s="1"/>
  <c r="G31"/>
  <c r="K31" s="1"/>
  <c r="F31"/>
  <c r="N31" s="1"/>
  <c r="J30"/>
  <c r="I30"/>
  <c r="H30" s="1"/>
  <c r="L30" s="1"/>
  <c r="G30"/>
  <c r="K30" s="1"/>
  <c r="F30"/>
  <c r="N30" s="1"/>
  <c r="J29"/>
  <c r="G29" s="1"/>
  <c r="I29"/>
  <c r="M29" s="1"/>
  <c r="J24"/>
  <c r="G24"/>
  <c r="K24" s="1"/>
  <c r="F24"/>
  <c r="N24" s="1"/>
  <c r="J23"/>
  <c r="G23"/>
  <c r="K23" s="1"/>
  <c r="F23"/>
  <c r="N23" s="1"/>
  <c r="J22"/>
  <c r="G22" s="1"/>
  <c r="I22"/>
  <c r="M22" s="1"/>
  <c r="F22"/>
  <c r="N22" s="1"/>
  <c r="J21"/>
  <c r="G21" s="1"/>
  <c r="K21" s="1"/>
  <c r="I21"/>
  <c r="F21"/>
  <c r="N21" s="1"/>
  <c r="J20"/>
  <c r="G20" s="1"/>
  <c r="K20" s="1"/>
  <c r="F20"/>
  <c r="N20" s="1"/>
  <c r="K19"/>
  <c r="J19"/>
  <c r="G19"/>
  <c r="F19"/>
  <c r="N19" s="1"/>
  <c r="J18"/>
  <c r="G18" s="1"/>
  <c r="K18" s="1"/>
  <c r="F18"/>
  <c r="N18" s="1"/>
  <c r="J17"/>
  <c r="G17"/>
  <c r="K17" s="1"/>
  <c r="F17"/>
  <c r="N17" s="1"/>
  <c r="J16"/>
  <c r="G16"/>
  <c r="K16" s="1"/>
  <c r="F16"/>
  <c r="N16" s="1"/>
  <c r="J15"/>
  <c r="I15"/>
  <c r="M15" s="1"/>
  <c r="G15"/>
  <c r="H15" s="1"/>
  <c r="L15" s="1"/>
  <c r="F15"/>
  <c r="N15" s="1"/>
  <c r="J14"/>
  <c r="G14" s="1"/>
  <c r="I14"/>
  <c r="M14" s="1"/>
  <c r="F14"/>
  <c r="N14" s="1"/>
  <c r="J13"/>
  <c r="G13" s="1"/>
  <c r="K13" s="1"/>
  <c r="I13"/>
  <c r="F13"/>
  <c r="N13" s="1"/>
  <c r="B8"/>
  <c r="I20" s="1"/>
  <c r="J37" i="1"/>
  <c r="G37"/>
  <c r="K37" s="1"/>
  <c r="F37"/>
  <c r="N37" s="1"/>
  <c r="J36"/>
  <c r="G36" s="1"/>
  <c r="F36"/>
  <c r="N36" s="1"/>
  <c r="J35"/>
  <c r="G35" s="1"/>
  <c r="K35" s="1"/>
  <c r="F35"/>
  <c r="N35" s="1"/>
  <c r="J34"/>
  <c r="G34" s="1"/>
  <c r="K34" s="1"/>
  <c r="F34"/>
  <c r="N34" s="1"/>
  <c r="J33"/>
  <c r="G33" s="1"/>
  <c r="K33" s="1"/>
  <c r="F33"/>
  <c r="N33" s="1"/>
  <c r="J32"/>
  <c r="G32"/>
  <c r="K32" s="1"/>
  <c r="F32"/>
  <c r="J31"/>
  <c r="G31"/>
  <c r="K31" s="1"/>
  <c r="F31"/>
  <c r="N31" s="1"/>
  <c r="J30"/>
  <c r="G30"/>
  <c r="K30" s="1"/>
  <c r="F30"/>
  <c r="N30" s="1"/>
  <c r="J29"/>
  <c r="G29"/>
  <c r="K29" s="1"/>
  <c r="F29"/>
  <c r="N29" s="1"/>
  <c r="J28"/>
  <c r="G28" s="1"/>
  <c r="F28"/>
  <c r="N28" s="1"/>
  <c r="J27"/>
  <c r="G27" s="1"/>
  <c r="K27" s="1"/>
  <c r="F27"/>
  <c r="N27" s="1"/>
  <c r="J26"/>
  <c r="G26" s="1"/>
  <c r="K26" s="1"/>
  <c r="F26"/>
  <c r="N26" s="1"/>
  <c r="N32" l="1"/>
  <c r="H30" i="7"/>
  <c r="L30" s="1"/>
  <c r="H37"/>
  <c r="L37" s="1"/>
  <c r="K35"/>
  <c r="H35"/>
  <c r="L35" s="1"/>
  <c r="H38"/>
  <c r="L38" s="1"/>
  <c r="H32"/>
  <c r="L32" s="1"/>
  <c r="H40"/>
  <c r="L40" s="1"/>
  <c r="M36"/>
  <c r="M29"/>
  <c r="M37"/>
  <c r="N29"/>
  <c r="M30"/>
  <c r="M38"/>
  <c r="H22"/>
  <c r="L22" s="1"/>
  <c r="K23"/>
  <c r="H23"/>
  <c r="L23" s="1"/>
  <c r="H21"/>
  <c r="L21" s="1"/>
  <c r="M21"/>
  <c r="H15"/>
  <c r="L15" s="1"/>
  <c r="K15"/>
  <c r="I16"/>
  <c r="I24"/>
  <c r="I17"/>
  <c r="M14"/>
  <c r="I18"/>
  <c r="M22"/>
  <c r="I19"/>
  <c r="I20"/>
  <c r="I13"/>
  <c r="H30" i="6"/>
  <c r="L30" s="1"/>
  <c r="K30"/>
  <c r="H38"/>
  <c r="L38" s="1"/>
  <c r="K38"/>
  <c r="H36"/>
  <c r="L36" s="1"/>
  <c r="H29"/>
  <c r="L29" s="1"/>
  <c r="H37"/>
  <c r="L37" s="1"/>
  <c r="H35"/>
  <c r="L35" s="1"/>
  <c r="K32"/>
  <c r="H32"/>
  <c r="L32" s="1"/>
  <c r="K40"/>
  <c r="H40"/>
  <c r="L40" s="1"/>
  <c r="H31"/>
  <c r="L31" s="1"/>
  <c r="H39"/>
  <c r="L39" s="1"/>
  <c r="M36"/>
  <c r="M29"/>
  <c r="M37"/>
  <c r="N29"/>
  <c r="K16"/>
  <c r="H16"/>
  <c r="L16" s="1"/>
  <c r="H18"/>
  <c r="L18" s="1"/>
  <c r="M18"/>
  <c r="K24"/>
  <c r="H24"/>
  <c r="L24" s="1"/>
  <c r="I14"/>
  <c r="H15"/>
  <c r="L15" s="1"/>
  <c r="I22"/>
  <c r="H23"/>
  <c r="L23" s="1"/>
  <c r="M20"/>
  <c r="I17"/>
  <c r="M21"/>
  <c r="H36" i="5"/>
  <c r="L36" s="1"/>
  <c r="K36"/>
  <c r="H35"/>
  <c r="L35" s="1"/>
  <c r="H37"/>
  <c r="L37" s="1"/>
  <c r="K40"/>
  <c r="H40"/>
  <c r="L40" s="1"/>
  <c r="H31"/>
  <c r="L31" s="1"/>
  <c r="H39"/>
  <c r="L39" s="1"/>
  <c r="H33"/>
  <c r="L33" s="1"/>
  <c r="M29"/>
  <c r="M37"/>
  <c r="M30"/>
  <c r="M38"/>
  <c r="M21"/>
  <c r="H21"/>
  <c r="L21" s="1"/>
  <c r="H19"/>
  <c r="L19" s="1"/>
  <c r="M15"/>
  <c r="I14"/>
  <c r="I22"/>
  <c r="H23"/>
  <c r="L23" s="1"/>
  <c r="M19"/>
  <c r="I16"/>
  <c r="I24"/>
  <c r="I17"/>
  <c r="I18"/>
  <c r="I20"/>
  <c r="I13"/>
  <c r="H31" i="4"/>
  <c r="L31" s="1"/>
  <c r="K31"/>
  <c r="H37"/>
  <c r="L37" s="1"/>
  <c r="H39"/>
  <c r="L39" s="1"/>
  <c r="K39"/>
  <c r="H29"/>
  <c r="L29" s="1"/>
  <c r="K35"/>
  <c r="H35"/>
  <c r="L35" s="1"/>
  <c r="H38"/>
  <c r="L38" s="1"/>
  <c r="H33"/>
  <c r="L33" s="1"/>
  <c r="M29"/>
  <c r="M37"/>
  <c r="H40"/>
  <c r="L40" s="1"/>
  <c r="N29"/>
  <c r="M30"/>
  <c r="K32"/>
  <c r="M38"/>
  <c r="H21"/>
  <c r="L21" s="1"/>
  <c r="M21"/>
  <c r="I22"/>
  <c r="I15"/>
  <c r="I23"/>
  <c r="I16"/>
  <c r="I24"/>
  <c r="I17"/>
  <c r="I18"/>
  <c r="M14"/>
  <c r="I19"/>
  <c r="I20"/>
  <c r="I13"/>
  <c r="H29" i="3"/>
  <c r="L29" s="1"/>
  <c r="H36"/>
  <c r="L36" s="1"/>
  <c r="H38"/>
  <c r="L38" s="1"/>
  <c r="K38"/>
  <c r="H30"/>
  <c r="L30" s="1"/>
  <c r="K30"/>
  <c r="K35"/>
  <c r="H35"/>
  <c r="L35" s="1"/>
  <c r="H31"/>
  <c r="L31" s="1"/>
  <c r="M34"/>
  <c r="H39"/>
  <c r="L39" s="1"/>
  <c r="M29"/>
  <c r="M37"/>
  <c r="H19"/>
  <c r="L19" s="1"/>
  <c r="M19"/>
  <c r="H20"/>
  <c r="L20" s="1"/>
  <c r="H21"/>
  <c r="L21" s="1"/>
  <c r="K21"/>
  <c r="I14"/>
  <c r="I22"/>
  <c r="I15"/>
  <c r="I23"/>
  <c r="M20"/>
  <c r="I17"/>
  <c r="I18"/>
  <c r="K29" i="2"/>
  <c r="H29"/>
  <c r="L29" s="1"/>
  <c r="H36"/>
  <c r="L36" s="1"/>
  <c r="H35"/>
  <c r="L35" s="1"/>
  <c r="H38"/>
  <c r="L38" s="1"/>
  <c r="H40"/>
  <c r="L40" s="1"/>
  <c r="H39"/>
  <c r="L39" s="1"/>
  <c r="H32"/>
  <c r="L32" s="1"/>
  <c r="H33"/>
  <c r="L33" s="1"/>
  <c r="M36"/>
  <c r="N29"/>
  <c r="M30"/>
  <c r="M38"/>
  <c r="H22"/>
  <c r="L22" s="1"/>
  <c r="K22"/>
  <c r="H20"/>
  <c r="L20" s="1"/>
  <c r="M20"/>
  <c r="K14"/>
  <c r="H14"/>
  <c r="L14" s="1"/>
  <c r="H13"/>
  <c r="L13" s="1"/>
  <c r="H21"/>
  <c r="L21" s="1"/>
  <c r="I23"/>
  <c r="I16"/>
  <c r="I24"/>
  <c r="M13"/>
  <c r="K15"/>
  <c r="I17"/>
  <c r="M21"/>
  <c r="I19"/>
  <c r="I18"/>
  <c r="K28" i="1"/>
  <c r="K36"/>
  <c r="H13" i="7" l="1"/>
  <c r="L13" s="1"/>
  <c r="M13"/>
  <c r="M16"/>
  <c r="H16"/>
  <c r="L16" s="1"/>
  <c r="H20"/>
  <c r="L20" s="1"/>
  <c r="M20"/>
  <c r="M19"/>
  <c r="H19"/>
  <c r="L19" s="1"/>
  <c r="M18"/>
  <c r="H18"/>
  <c r="L18" s="1"/>
  <c r="M17"/>
  <c r="H17"/>
  <c r="L17" s="1"/>
  <c r="M24"/>
  <c r="H24"/>
  <c r="L24" s="1"/>
  <c r="M14" i="6"/>
  <c r="H14"/>
  <c r="L14" s="1"/>
  <c r="M17"/>
  <c r="H17"/>
  <c r="L17" s="1"/>
  <c r="H22"/>
  <c r="L22" s="1"/>
  <c r="M22"/>
  <c r="H13" i="5"/>
  <c r="L13" s="1"/>
  <c r="M13"/>
  <c r="H22"/>
  <c r="L22" s="1"/>
  <c r="M22"/>
  <c r="H24"/>
  <c r="L24" s="1"/>
  <c r="M24"/>
  <c r="M20"/>
  <c r="H20"/>
  <c r="L20" s="1"/>
  <c r="H14"/>
  <c r="L14" s="1"/>
  <c r="M14"/>
  <c r="H18"/>
  <c r="L18" s="1"/>
  <c r="M18"/>
  <c r="M17"/>
  <c r="H17"/>
  <c r="L17" s="1"/>
  <c r="M16"/>
  <c r="H16"/>
  <c r="L16" s="1"/>
  <c r="M24" i="4"/>
  <c r="H24"/>
  <c r="L24" s="1"/>
  <c r="M16"/>
  <c r="H16"/>
  <c r="L16" s="1"/>
  <c r="M17"/>
  <c r="H17"/>
  <c r="L17" s="1"/>
  <c r="H20"/>
  <c r="L20" s="1"/>
  <c r="M20"/>
  <c r="M15"/>
  <c r="H15"/>
  <c r="L15" s="1"/>
  <c r="H22"/>
  <c r="L22" s="1"/>
  <c r="M22"/>
  <c r="H13"/>
  <c r="L13" s="1"/>
  <c r="M13"/>
  <c r="H19"/>
  <c r="L19" s="1"/>
  <c r="M19"/>
  <c r="M23"/>
  <c r="H23"/>
  <c r="L23" s="1"/>
  <c r="H18"/>
  <c r="L18" s="1"/>
  <c r="M18"/>
  <c r="M15" i="3"/>
  <c r="H15"/>
  <c r="L15" s="1"/>
  <c r="M14"/>
  <c r="H14"/>
  <c r="L14" s="1"/>
  <c r="M23"/>
  <c r="H23"/>
  <c r="L23" s="1"/>
  <c r="H18"/>
  <c r="L18" s="1"/>
  <c r="M18"/>
  <c r="M22"/>
  <c r="H22"/>
  <c r="L22" s="1"/>
  <c r="H17"/>
  <c r="L17" s="1"/>
  <c r="M17"/>
  <c r="M17" i="2"/>
  <c r="H17"/>
  <c r="L17" s="1"/>
  <c r="H19"/>
  <c r="L19" s="1"/>
  <c r="M19"/>
  <c r="M24"/>
  <c r="H24"/>
  <c r="L24" s="1"/>
  <c r="M16"/>
  <c r="H16"/>
  <c r="L16" s="1"/>
  <c r="M18"/>
  <c r="H18"/>
  <c r="L18" s="1"/>
  <c r="M23"/>
  <c r="H23"/>
  <c r="L23" s="1"/>
  <c r="J21" i="1" l="1"/>
  <c r="G21" s="1"/>
  <c r="K21" s="1"/>
  <c r="F21"/>
  <c r="J20"/>
  <c r="G20" s="1"/>
  <c r="K20" s="1"/>
  <c r="F20"/>
  <c r="J19"/>
  <c r="G19" s="1"/>
  <c r="K19" s="1"/>
  <c r="F19"/>
  <c r="J18"/>
  <c r="G18" s="1"/>
  <c r="K18" s="1"/>
  <c r="F18"/>
  <c r="J17"/>
  <c r="G17" s="1"/>
  <c r="K17" s="1"/>
  <c r="F17"/>
  <c r="J16"/>
  <c r="G16" s="1"/>
  <c r="K16" s="1"/>
  <c r="F16"/>
  <c r="J15"/>
  <c r="G15"/>
  <c r="K15" s="1"/>
  <c r="F15"/>
  <c r="N15" s="1"/>
  <c r="J14"/>
  <c r="G14" s="1"/>
  <c r="K14" s="1"/>
  <c r="F14"/>
  <c r="N14" s="1"/>
  <c r="J13"/>
  <c r="G13" s="1"/>
  <c r="K13" s="1"/>
  <c r="F13"/>
  <c r="N13" s="1"/>
  <c r="J12"/>
  <c r="G12"/>
  <c r="K12" s="1"/>
  <c r="F12"/>
  <c r="N12" s="1"/>
  <c r="J11"/>
  <c r="G11" s="1"/>
  <c r="K11" s="1"/>
  <c r="F11"/>
  <c r="N11" s="1"/>
  <c r="J10"/>
  <c r="G10" s="1"/>
  <c r="K10" s="1"/>
  <c r="F10"/>
  <c r="N10" s="1"/>
  <c r="B5"/>
  <c r="I18" l="1"/>
  <c r="I35"/>
  <c r="I34"/>
  <c r="I33"/>
  <c r="I32"/>
  <c r="I27"/>
  <c r="I37"/>
  <c r="I36"/>
  <c r="I31"/>
  <c r="I30"/>
  <c r="I29"/>
  <c r="I28"/>
  <c r="I26"/>
  <c r="N16"/>
  <c r="N17"/>
  <c r="N18"/>
  <c r="N19"/>
  <c r="N20"/>
  <c r="N21"/>
  <c r="H18"/>
  <c r="L18" s="1"/>
  <c r="M18"/>
  <c r="I11"/>
  <c r="I19"/>
  <c r="I12"/>
  <c r="I20"/>
  <c r="I10"/>
  <c r="I13"/>
  <c r="I21"/>
  <c r="I14"/>
  <c r="I15"/>
  <c r="I16"/>
  <c r="I17"/>
  <c r="H26" l="1"/>
  <c r="L26" s="1"/>
  <c r="M26"/>
  <c r="M29"/>
  <c r="H29"/>
  <c r="L29" s="1"/>
  <c r="M31"/>
  <c r="H31"/>
  <c r="L31" s="1"/>
  <c r="M37"/>
  <c r="H37"/>
  <c r="L37" s="1"/>
  <c r="M32"/>
  <c r="H32"/>
  <c r="L32" s="1"/>
  <c r="H34"/>
  <c r="L34" s="1"/>
  <c r="M34"/>
  <c r="M28"/>
  <c r="H28"/>
  <c r="L28" s="1"/>
  <c r="M30"/>
  <c r="H30"/>
  <c r="L30" s="1"/>
  <c r="M36"/>
  <c r="H36"/>
  <c r="L36" s="1"/>
  <c r="H27"/>
  <c r="L27" s="1"/>
  <c r="M27"/>
  <c r="H33"/>
  <c r="L33" s="1"/>
  <c r="M33"/>
  <c r="H35"/>
  <c r="L35" s="1"/>
  <c r="M35"/>
  <c r="M10"/>
  <c r="H10"/>
  <c r="L10" s="1"/>
  <c r="M20"/>
  <c r="H20"/>
  <c r="L20" s="1"/>
  <c r="M12"/>
  <c r="H12"/>
  <c r="L12" s="1"/>
  <c r="H16"/>
  <c r="L16" s="1"/>
  <c r="M16"/>
  <c r="H19"/>
  <c r="L19" s="1"/>
  <c r="M19"/>
  <c r="M13"/>
  <c r="H13"/>
  <c r="L13" s="1"/>
  <c r="H17"/>
  <c r="L17" s="1"/>
  <c r="M17"/>
  <c r="H15"/>
  <c r="L15" s="1"/>
  <c r="M15"/>
  <c r="M11"/>
  <c r="H11"/>
  <c r="L11" s="1"/>
  <c r="M14"/>
  <c r="H14"/>
  <c r="L14" s="1"/>
  <c r="M21"/>
  <c r="H21"/>
  <c r="L21" s="1"/>
</calcChain>
</file>

<file path=xl/sharedStrings.xml><?xml version="1.0" encoding="utf-8"?>
<sst xmlns="http://schemas.openxmlformats.org/spreadsheetml/2006/main" count="310" uniqueCount="46">
  <si>
    <t>VLM:</t>
  </si>
  <si>
    <t>Hoerner's Curve:</t>
  </si>
  <si>
    <t>Case 3: λ = variable and A = 5 (cte)</t>
  </si>
  <si>
    <t>M =</t>
  </si>
  <si>
    <t>A = 5</t>
  </si>
  <si>
    <t>β =</t>
  </si>
  <si>
    <t xml:space="preserve">κ = </t>
  </si>
  <si>
    <t>λ</t>
  </si>
  <si>
    <t>Alpha [°]</t>
  </si>
  <si>
    <t>VSPAero</t>
  </si>
  <si>
    <t>Theoretical</t>
  </si>
  <si>
    <t>Error [%]</t>
  </si>
  <si>
    <t>e</t>
  </si>
  <si>
    <t>Cdi</t>
  </si>
  <si>
    <t>Cl</t>
  </si>
  <si>
    <r>
      <t>f(</t>
    </r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)</t>
    </r>
  </si>
  <si>
    <t>Case 4: λ = variable and A = 10 (cte)</t>
  </si>
  <si>
    <t>A = 10</t>
  </si>
  <si>
    <t>VLM</t>
  </si>
  <si>
    <t>PM</t>
  </si>
  <si>
    <t>Case 5: λ = variable and A = 20 (cte)</t>
  </si>
  <si>
    <t>A = 20</t>
  </si>
  <si>
    <t>Case 6: λ = variable and A = 30 (cte)</t>
  </si>
  <si>
    <t>A = 30</t>
  </si>
  <si>
    <t>Case 7: λ = variable and A = 40 (cte)</t>
  </si>
  <si>
    <t>A = 40</t>
  </si>
  <si>
    <t>Case 8: λ = variable and A = 7.5 (cte)</t>
  </si>
  <si>
    <t>A = 7.5</t>
  </si>
  <si>
    <t>Case 9: λ = variable and A = 6 (cte)</t>
  </si>
  <si>
    <t>A = 6</t>
  </si>
  <si>
    <t>Panel Method</t>
  </si>
  <si>
    <t>This Excel-file provides the post processing of the results obtained by the Hoerner's Curve experiment done for the Master Thesis 'Software Testing: VSPAERO' by Floris Mariën at HAW Hamburg. This file especially provides the comparison between the results obtained by using VLM and by using the Panel Method.</t>
  </si>
  <si>
    <t>Copyright © 2021</t>
  </si>
  <si>
    <t>Floris Mariën</t>
  </si>
  <si>
    <t>The spreadsheet for the Master Thesis</t>
  </si>
  <si>
    <t>"Software Testing: VSPAERO"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</si>
  <si>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</si>
  <si>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</si>
  <si>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</si>
  <si>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</si>
  <si>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</si>
  <si>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</si>
  <si>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</si>
  <si>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</si>
  <si>
    <t>This file is stored here:</t>
  </si>
  <si>
    <t>https://doi.org/10.7910/DVN/0S1R14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</si>
</sst>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2" borderId="20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5" fillId="0" borderId="0" xfId="0" applyFont="1"/>
    <xf numFmtId="0" fontId="1" fillId="0" borderId="0" xfId="0" applyFont="1"/>
    <xf numFmtId="0" fontId="0" fillId="3" borderId="13" xfId="0" applyFill="1" applyBorder="1"/>
    <xf numFmtId="0" fontId="0" fillId="3" borderId="14" xfId="0" applyFill="1" applyBorder="1"/>
    <xf numFmtId="0" fontId="0" fillId="4" borderId="15" xfId="0" applyFill="1" applyBorder="1"/>
    <xf numFmtId="0" fontId="0" fillId="4" borderId="20" xfId="0" applyFill="1" applyBorder="1"/>
    <xf numFmtId="0" fontId="0" fillId="5" borderId="20" xfId="0" applyFill="1" applyBorder="1"/>
    <xf numFmtId="0" fontId="0" fillId="3" borderId="20" xfId="0" applyFill="1" applyBorder="1"/>
    <xf numFmtId="0" fontId="0" fillId="6" borderId="20" xfId="0" applyFill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7" borderId="0" xfId="1" applyFont="1" applyFill="1"/>
    <xf numFmtId="0" fontId="6" fillId="7" borderId="0" xfId="1" applyFill="1"/>
    <xf numFmtId="0" fontId="6" fillId="0" borderId="0" xfId="1"/>
    <xf numFmtId="0" fontId="6" fillId="7" borderId="0" xfId="1" applyFont="1" applyFill="1"/>
    <xf numFmtId="0" fontId="8" fillId="7" borderId="0" xfId="1" applyFont="1" applyFill="1"/>
    <xf numFmtId="0" fontId="9" fillId="7" borderId="0" xfId="1" applyFont="1" applyFill="1"/>
    <xf numFmtId="0" fontId="11" fillId="7" borderId="0" xfId="2" applyFont="1" applyFill="1" applyAlignment="1" applyProtection="1"/>
    <xf numFmtId="0" fontId="10" fillId="7" borderId="0" xfId="2" applyFill="1" applyAlignment="1" applyProtection="1"/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3'!$A$7</c:f>
              <c:strCache>
                <c:ptCount val="1"/>
                <c:pt idx="0">
                  <c:v>VLM: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3'!$A$10:$A$21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3'!$F$10:$F$21</c:f>
              <c:numCache>
                <c:formatCode>General</c:formatCode>
                <c:ptCount val="12"/>
                <c:pt idx="0">
                  <c:v>2.2903315686820844E-2</c:v>
                </c:pt>
                <c:pt idx="1">
                  <c:v>5.6259253166639359E-3</c:v>
                </c:pt>
                <c:pt idx="2">
                  <c:v>3.2602951339485457E-3</c:v>
                </c:pt>
                <c:pt idx="3">
                  <c:v>2.0283647824154609E-3</c:v>
                </c:pt>
                <c:pt idx="4">
                  <c:v>1.3530927835051442E-3</c:v>
                </c:pt>
                <c:pt idx="5">
                  <c:v>7.6894505957818444E-4</c:v>
                </c:pt>
                <c:pt idx="6">
                  <c:v>6.8030623814732021E-4</c:v>
                </c:pt>
                <c:pt idx="7">
                  <c:v>6.8231988761789251E-4</c:v>
                </c:pt>
                <c:pt idx="8">
                  <c:v>8.4152599391450721E-4</c:v>
                </c:pt>
                <c:pt idx="9">
                  <c:v>1.1364207773922751E-3</c:v>
                </c:pt>
                <c:pt idx="10">
                  <c:v>1.8835737430223886E-3</c:v>
                </c:pt>
                <c:pt idx="11">
                  <c:v>2.9097254631414524E-3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8A7-4498-820D-E5C405019F43}"/>
            </c:ext>
          </c:extLst>
        </c:ser>
        <c:ser>
          <c:idx val="1"/>
          <c:order val="1"/>
          <c:tx>
            <c:strRef>
              <c:f>'Case 3'!$A$23</c:f>
              <c:strCache>
                <c:ptCount val="1"/>
                <c:pt idx="0">
                  <c:v>Panel Method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3'!$A$27:$A$37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3'!$F$27:$F$37</c:f>
              <c:numCache>
                <c:formatCode>General</c:formatCode>
                <c:ptCount val="11"/>
                <c:pt idx="0">
                  <c:v>4.5833128472392952E-2</c:v>
                </c:pt>
                <c:pt idx="1">
                  <c:v>4.2028196284867175E-2</c:v>
                </c:pt>
                <c:pt idx="2">
                  <c:v>3.9475070645145841E-2</c:v>
                </c:pt>
                <c:pt idx="3">
                  <c:v>3.8237045860631327E-2</c:v>
                </c:pt>
                <c:pt idx="4">
                  <c:v>3.7987577048478063E-2</c:v>
                </c:pt>
                <c:pt idx="5">
                  <c:v>3.7470464610964004E-2</c:v>
                </c:pt>
                <c:pt idx="6">
                  <c:v>3.7022991230149321E-2</c:v>
                </c:pt>
                <c:pt idx="7">
                  <c:v>3.6602389684135796E-2</c:v>
                </c:pt>
                <c:pt idx="8">
                  <c:v>3.5907477087486275E-2</c:v>
                </c:pt>
                <c:pt idx="9">
                  <c:v>3.5263671760125147E-2</c:v>
                </c:pt>
                <c:pt idx="10">
                  <c:v>3.5565711055098821E-2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18A7-4498-820D-E5C405019F43}"/>
            </c:ext>
          </c:extLst>
        </c:ser>
        <c:ser>
          <c:idx val="2"/>
          <c:order val="2"/>
          <c:tx>
            <c:strRef>
              <c:f>'Case 3'!$G$8:$J$8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3'!$A$10:$A$21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3'!$J$10:$J$21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18A7-4498-820D-E5C405019F43}"/>
            </c:ext>
          </c:extLst>
        </c:ser>
        <c:dLbls/>
        <c:axId val="147411712"/>
        <c:axId val="147413632"/>
      </c:scatterChart>
      <c:valAx>
        <c:axId val="147411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λ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413632"/>
        <c:crosses val="autoZero"/>
        <c:crossBetween val="midCat"/>
      </c:valAx>
      <c:valAx>
        <c:axId val="1474136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0" i="0" baseline="0">
                    <a:effectLst/>
                  </a:rPr>
                  <a:t>f(</a:t>
                </a:r>
                <a:r>
                  <a:rPr lang="el-GR" sz="1100" b="0" i="0" baseline="0">
                    <a:effectLst/>
                  </a:rPr>
                  <a:t>λ</a:t>
                </a:r>
                <a:r>
                  <a:rPr lang="nl-NL" sz="1100" b="0" i="0" baseline="0">
                    <a:effectLst/>
                  </a:rPr>
                  <a:t>)</a:t>
                </a:r>
                <a:endParaRPr lang="en-GB" sz="6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411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4'!$A$10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4'!$A$13:$A$24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4'!$F$13:$F$24</c:f>
              <c:numCache>
                <c:formatCode>General</c:formatCode>
                <c:ptCount val="12"/>
                <c:pt idx="0">
                  <c:v>2.0329703387281156E-2</c:v>
                </c:pt>
                <c:pt idx="1">
                  <c:v>1.191566035835394E-2</c:v>
                </c:pt>
                <c:pt idx="2">
                  <c:v>8.7169228762149151E-3</c:v>
                </c:pt>
                <c:pt idx="3">
                  <c:v>6.920996075999439E-3</c:v>
                </c:pt>
                <c:pt idx="4">
                  <c:v>5.8425063505503838E-3</c:v>
                </c:pt>
                <c:pt idx="5">
                  <c:v>4.8426835533282257E-3</c:v>
                </c:pt>
                <c:pt idx="6">
                  <c:v>4.6660107596659013E-3</c:v>
                </c:pt>
                <c:pt idx="7">
                  <c:v>4.6539616757192356E-3</c:v>
                </c:pt>
                <c:pt idx="8">
                  <c:v>4.8910706231578456E-3</c:v>
                </c:pt>
                <c:pt idx="9">
                  <c:v>5.3540951136770666E-3</c:v>
                </c:pt>
                <c:pt idx="10">
                  <c:v>6.7874076288923961E-3</c:v>
                </c:pt>
                <c:pt idx="11">
                  <c:v>8.4857558202607944E-3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CF4-4675-97EF-29833E4433D3}"/>
            </c:ext>
          </c:extLst>
        </c:ser>
        <c:ser>
          <c:idx val="1"/>
          <c:order val="1"/>
          <c:tx>
            <c:strRef>
              <c:f>'Case 4'!$A$26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4'!$A$30:$A$40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4'!$F$30:$F$40</c:f>
              <c:numCache>
                <c:formatCode>General</c:formatCode>
                <c:ptCount val="11"/>
                <c:pt idx="0">
                  <c:v>2.9501806550201366E-2</c:v>
                </c:pt>
                <c:pt idx="1">
                  <c:v>2.5680244322394966E-2</c:v>
                </c:pt>
                <c:pt idx="2">
                  <c:v>2.3504057108276005E-2</c:v>
                </c:pt>
                <c:pt idx="3">
                  <c:v>2.2076273255530056E-2</c:v>
                </c:pt>
                <c:pt idx="4">
                  <c:v>2.0470316114109478E-2</c:v>
                </c:pt>
                <c:pt idx="5">
                  <c:v>2.0079732942673938E-2</c:v>
                </c:pt>
                <c:pt idx="6">
                  <c:v>1.995441732141786E-2</c:v>
                </c:pt>
                <c:pt idx="7">
                  <c:v>1.9993280376298925E-2</c:v>
                </c:pt>
                <c:pt idx="8">
                  <c:v>2.0400693507994609E-2</c:v>
                </c:pt>
                <c:pt idx="9">
                  <c:v>2.18219693739569E-2</c:v>
                </c:pt>
                <c:pt idx="10">
                  <c:v>2.358342499104021E-2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CF4-4675-97EF-29833E4433D3}"/>
            </c:ext>
          </c:extLst>
        </c:ser>
        <c:ser>
          <c:idx val="2"/>
          <c:order val="2"/>
          <c:tx>
            <c:strRef>
              <c:f>'Case 4'!$G$11:$J$11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4'!$A$13:$A$24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4'!$J$13:$J$24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4CF4-4675-97EF-29833E4433D3}"/>
            </c:ext>
          </c:extLst>
        </c:ser>
        <c:dLbls/>
        <c:axId val="214225664"/>
        <c:axId val="214227584"/>
      </c:scatterChart>
      <c:valAx>
        <c:axId val="214225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27584"/>
        <c:crosses val="autoZero"/>
        <c:crossBetween val="midCat"/>
      </c:valAx>
      <c:valAx>
        <c:axId val="2142275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25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5'!$A$10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E5CF-488B-B4F4-133CB6B47554}"/>
              </c:ext>
            </c:extLst>
          </c:dPt>
          <c:xVal>
            <c:numRef>
              <c:f>'Case 5'!$A$13:$A$24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5'!$F$13:$F$24</c:f>
              <c:numCache>
                <c:formatCode>General</c:formatCode>
                <c:ptCount val="12"/>
                <c:pt idx="0">
                  <c:v>1.4250009637501448E-2</c:v>
                </c:pt>
                <c:pt idx="1">
                  <c:v>9.9527572273048828E-3</c:v>
                </c:pt>
                <c:pt idx="2">
                  <c:v>7.518866188109697E-3</c:v>
                </c:pt>
                <c:pt idx="3">
                  <c:v>6.0261754291605031E-3</c:v>
                </c:pt>
                <c:pt idx="4">
                  <c:v>5.0921691990700449E-3</c:v>
                </c:pt>
                <c:pt idx="5">
                  <c:v>4.2364056449251007E-3</c:v>
                </c:pt>
                <c:pt idx="6">
                  <c:v>4.1283708442943256E-3</c:v>
                </c:pt>
                <c:pt idx="7">
                  <c:v>4.1647257639934581E-3</c:v>
                </c:pt>
                <c:pt idx="8">
                  <c:v>4.5149261867899436E-3</c:v>
                </c:pt>
                <c:pt idx="9">
                  <c:v>5.1261838347978535E-3</c:v>
                </c:pt>
                <c:pt idx="10">
                  <c:v>6.7575544304947022E-3</c:v>
                </c:pt>
                <c:pt idx="11">
                  <c:v>8.7019817789048583E-3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5587-4B86-BCC8-2053F80C50FC}"/>
            </c:ext>
          </c:extLst>
        </c:ser>
        <c:ser>
          <c:idx val="1"/>
          <c:order val="1"/>
          <c:tx>
            <c:strRef>
              <c:f>'Case 5'!$A$26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5'!$A$30:$A$40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5'!$F$30:$F$40</c:f>
              <c:numCache>
                <c:formatCode>General</c:formatCode>
                <c:ptCount val="11"/>
                <c:pt idx="0">
                  <c:v>1.8482831354179503E-2</c:v>
                </c:pt>
                <c:pt idx="1">
                  <c:v>1.5633163124663632E-2</c:v>
                </c:pt>
                <c:pt idx="2">
                  <c:v>1.3749490004079965E-2</c:v>
                </c:pt>
                <c:pt idx="3">
                  <c:v>1.2622113120585138E-2</c:v>
                </c:pt>
                <c:pt idx="4">
                  <c:v>1.1458282118098238E-2</c:v>
                </c:pt>
                <c:pt idx="5">
                  <c:v>1.1221990939145342E-2</c:v>
                </c:pt>
                <c:pt idx="6">
                  <c:v>1.1183783849928415E-2</c:v>
                </c:pt>
                <c:pt idx="7">
                  <c:v>1.1444687492319413E-2</c:v>
                </c:pt>
                <c:pt idx="8">
                  <c:v>1.2060918998088522E-2</c:v>
                </c:pt>
                <c:pt idx="9">
                  <c:v>1.370887592059326E-2</c:v>
                </c:pt>
                <c:pt idx="10">
                  <c:v>1.5936094736980915E-2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5587-4B86-BCC8-2053F80C50FC}"/>
            </c:ext>
          </c:extLst>
        </c:ser>
        <c:ser>
          <c:idx val="2"/>
          <c:order val="2"/>
          <c:tx>
            <c:strRef>
              <c:f>'Case 5'!$G$11:$J$11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5'!$A$13:$A$24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5'!$J$13:$J$24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5587-4B86-BCC8-2053F80C50FC}"/>
            </c:ext>
          </c:extLst>
        </c:ser>
        <c:dLbls/>
        <c:axId val="250996608"/>
        <c:axId val="251056128"/>
      </c:scatterChart>
      <c:valAx>
        <c:axId val="250996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056128"/>
        <c:crosses val="autoZero"/>
        <c:crossBetween val="midCat"/>
      </c:valAx>
      <c:valAx>
        <c:axId val="2510561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996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6'!$A$10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6'!$A$13:$A$24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6'!$F$13:$F$24</c:f>
              <c:numCache>
                <c:formatCode>General</c:formatCode>
                <c:ptCount val="12"/>
                <c:pt idx="0">
                  <c:v>1.1172232087622556E-2</c:v>
                </c:pt>
                <c:pt idx="1">
                  <c:v>7.9939331572791775E-3</c:v>
                </c:pt>
                <c:pt idx="2">
                  <c:v>6.1171996433671801E-3</c:v>
                </c:pt>
                <c:pt idx="3">
                  <c:v>4.9113869830269925E-3</c:v>
                </c:pt>
                <c:pt idx="4">
                  <c:v>4.1678854562773298E-3</c:v>
                </c:pt>
                <c:pt idx="5">
                  <c:v>3.5165879920846374E-3</c:v>
                </c:pt>
                <c:pt idx="6">
                  <c:v>3.4763019568002105E-3</c:v>
                </c:pt>
                <c:pt idx="7">
                  <c:v>3.535744571028278E-3</c:v>
                </c:pt>
                <c:pt idx="8">
                  <c:v>3.9743919773467503E-3</c:v>
                </c:pt>
                <c:pt idx="9">
                  <c:v>4.6377934218820019E-3</c:v>
                </c:pt>
                <c:pt idx="10">
                  <c:v>6.296366749096444E-3</c:v>
                </c:pt>
                <c:pt idx="11">
                  <c:v>8.1662973199538493E-3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295-4775-987E-1EEA3F6F4424}"/>
            </c:ext>
          </c:extLst>
        </c:ser>
        <c:ser>
          <c:idx val="1"/>
          <c:order val="1"/>
          <c:tx>
            <c:strRef>
              <c:f>'Case 6'!$A$26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6'!$A$30:$A$40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6'!$F$30:$F$40</c:f>
              <c:numCache>
                <c:formatCode>General</c:formatCode>
                <c:ptCount val="11"/>
                <c:pt idx="0">
                  <c:v>1.3634207399266369E-2</c:v>
                </c:pt>
                <c:pt idx="1">
                  <c:v>1.1400989523221584E-2</c:v>
                </c:pt>
                <c:pt idx="2">
                  <c:v>9.97639619740575E-3</c:v>
                </c:pt>
                <c:pt idx="3">
                  <c:v>9.0576899435775484E-3</c:v>
                </c:pt>
                <c:pt idx="4">
                  <c:v>8.1931813462896071E-3</c:v>
                </c:pt>
                <c:pt idx="5">
                  <c:v>8.088941909401199E-3</c:v>
                </c:pt>
                <c:pt idx="6">
                  <c:v>8.1141796086525823E-3</c:v>
                </c:pt>
                <c:pt idx="7">
                  <c:v>8.4954197515372046E-3</c:v>
                </c:pt>
                <c:pt idx="8">
                  <c:v>9.1360038052526061E-3</c:v>
                </c:pt>
                <c:pt idx="9">
                  <c:v>1.0775881081557937E-2</c:v>
                </c:pt>
                <c:pt idx="10">
                  <c:v>1.2744095177536337E-2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295-4775-987E-1EEA3F6F4424}"/>
            </c:ext>
          </c:extLst>
        </c:ser>
        <c:ser>
          <c:idx val="2"/>
          <c:order val="2"/>
          <c:tx>
            <c:strRef>
              <c:f>'Case 6'!$G$11:$J$11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6'!$A$13:$A$24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6'!$J$13:$J$24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295-4775-987E-1EEA3F6F4424}"/>
            </c:ext>
          </c:extLst>
        </c:ser>
        <c:dLbls/>
        <c:axId val="277932672"/>
        <c:axId val="277979904"/>
      </c:scatterChart>
      <c:valAx>
        <c:axId val="2779326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979904"/>
        <c:crosses val="autoZero"/>
        <c:crossBetween val="midCat"/>
      </c:valAx>
      <c:valAx>
        <c:axId val="277979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932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7'!$A$10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7'!$A$13:$A$24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7'!$F$13:$F$24</c:f>
              <c:numCache>
                <c:formatCode>General</c:formatCode>
                <c:ptCount val="12"/>
                <c:pt idx="0">
                  <c:v>9.1259657648311444E-3</c:v>
                </c:pt>
                <c:pt idx="1">
                  <c:v>6.6087594194103091E-3</c:v>
                </c:pt>
                <c:pt idx="2">
                  <c:v>5.0553017552296235E-3</c:v>
                </c:pt>
                <c:pt idx="3">
                  <c:v>4.0609815637132948E-3</c:v>
                </c:pt>
                <c:pt idx="4">
                  <c:v>3.4414106939704213E-3</c:v>
                </c:pt>
                <c:pt idx="5">
                  <c:v>2.9179881181042554E-3</c:v>
                </c:pt>
                <c:pt idx="6">
                  <c:v>2.9002287818760109E-3</c:v>
                </c:pt>
                <c:pt idx="7">
                  <c:v>2.9782888478540668E-3</c:v>
                </c:pt>
                <c:pt idx="8">
                  <c:v>3.3671848405764223E-3</c:v>
                </c:pt>
                <c:pt idx="9">
                  <c:v>3.9626729071572568E-3</c:v>
                </c:pt>
                <c:pt idx="10">
                  <c:v>5.4495572634373881E-3</c:v>
                </c:pt>
                <c:pt idx="11">
                  <c:v>7.110150660826901E-3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CE5-476F-9E84-0411F1B9ABA8}"/>
            </c:ext>
          </c:extLst>
        </c:ser>
        <c:ser>
          <c:idx val="1"/>
          <c:order val="1"/>
          <c:tx>
            <c:strRef>
              <c:f>'Case 7'!$A$26</c:f>
              <c:strCache>
                <c:ptCount val="1"/>
                <c:pt idx="0">
                  <c:v>Panel Method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7'!$A$30:$A$40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7'!$F$30:$F$40</c:f>
              <c:numCache>
                <c:formatCode>General</c:formatCode>
                <c:ptCount val="11"/>
                <c:pt idx="0">
                  <c:v>1.086594743486744E-2</c:v>
                </c:pt>
                <c:pt idx="1">
                  <c:v>9.0636581643775884E-3</c:v>
                </c:pt>
                <c:pt idx="2">
                  <c:v>7.9025295464715314E-3</c:v>
                </c:pt>
                <c:pt idx="3">
                  <c:v>7.1613729046865566E-3</c:v>
                </c:pt>
                <c:pt idx="4">
                  <c:v>6.4881289753762816E-3</c:v>
                </c:pt>
                <c:pt idx="5">
                  <c:v>6.4224305878508303E-3</c:v>
                </c:pt>
                <c:pt idx="6">
                  <c:v>6.4786134300356358E-3</c:v>
                </c:pt>
                <c:pt idx="7">
                  <c:v>6.8747450020399826E-3</c:v>
                </c:pt>
                <c:pt idx="8">
                  <c:v>7.5021451415793455E-3</c:v>
                </c:pt>
                <c:pt idx="9">
                  <c:v>9.1031552239213172E-3</c:v>
                </c:pt>
                <c:pt idx="10">
                  <c:v>1.0911800617682968E-2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CE5-476F-9E84-0411F1B9ABA8}"/>
            </c:ext>
          </c:extLst>
        </c:ser>
        <c:ser>
          <c:idx val="2"/>
          <c:order val="2"/>
          <c:tx>
            <c:strRef>
              <c:f>'Case 7'!$G$11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7'!$A$13:$A$24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7'!$J$13:$J$24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3CE5-476F-9E84-0411F1B9ABA8}"/>
            </c:ext>
          </c:extLst>
        </c:ser>
        <c:dLbls/>
        <c:axId val="88819584"/>
        <c:axId val="88862720"/>
      </c:scatterChart>
      <c:valAx>
        <c:axId val="888195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λ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62720"/>
        <c:crosses val="autoZero"/>
        <c:crossBetween val="midCat"/>
      </c:valAx>
      <c:valAx>
        <c:axId val="88862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f(</a:t>
                </a:r>
                <a:r>
                  <a:rPr lang="el-GR" sz="1000" b="0" i="0" u="none" strike="noStrike" baseline="0">
                    <a:effectLst/>
                  </a:rPr>
                  <a:t>λ)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19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8'!$A$10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8'!$A$13:$A$24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8'!$F$13:$F$24</c:f>
              <c:numCache>
                <c:formatCode>General</c:formatCode>
                <c:ptCount val="12"/>
                <c:pt idx="0">
                  <c:v>4.4184085563395904E-2</c:v>
                </c:pt>
                <c:pt idx="1">
                  <c:v>1.0395938210786163E-2</c:v>
                </c:pt>
                <c:pt idx="2">
                  <c:v>7.2350549446687706E-3</c:v>
                </c:pt>
                <c:pt idx="3">
                  <c:v>5.5570023298853787E-3</c:v>
                </c:pt>
                <c:pt idx="4">
                  <c:v>4.5658416848521162E-3</c:v>
                </c:pt>
                <c:pt idx="5">
                  <c:v>3.6421788694726101E-3</c:v>
                </c:pt>
                <c:pt idx="6">
                  <c:v>3.4679115579951754E-3</c:v>
                </c:pt>
                <c:pt idx="7">
                  <c:v>3.4426515392427435E-3</c:v>
                </c:pt>
                <c:pt idx="8">
                  <c:v>3.614041214312374E-3</c:v>
                </c:pt>
                <c:pt idx="9">
                  <c:v>4.0076086881879903E-3</c:v>
                </c:pt>
                <c:pt idx="10">
                  <c:v>5.1128163061875068E-3</c:v>
                </c:pt>
                <c:pt idx="11">
                  <c:v>6.5463701216953354E-3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A7A2-4167-A4FE-47EA7B6E4902}"/>
            </c:ext>
          </c:extLst>
        </c:ser>
        <c:ser>
          <c:idx val="1"/>
          <c:order val="1"/>
          <c:tx>
            <c:strRef>
              <c:f>'Case 8'!$A$26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8'!$A$30:$A$40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8'!$F$30:$F$40</c:f>
              <c:numCache>
                <c:formatCode>General</c:formatCode>
                <c:ptCount val="11"/>
                <c:pt idx="0">
                  <c:v>3.5238191564680894E-2</c:v>
                </c:pt>
                <c:pt idx="1">
                  <c:v>3.1198532375757877E-2</c:v>
                </c:pt>
                <c:pt idx="2">
                  <c:v>2.8989177146613754E-2</c:v>
                </c:pt>
                <c:pt idx="3">
                  <c:v>2.7466161756252092E-2</c:v>
                </c:pt>
                <c:pt idx="4">
                  <c:v>2.5586015097338106E-2</c:v>
                </c:pt>
                <c:pt idx="5">
                  <c:v>2.5036722056593533E-2</c:v>
                </c:pt>
                <c:pt idx="6">
                  <c:v>2.4897644336319944E-2</c:v>
                </c:pt>
                <c:pt idx="7">
                  <c:v>2.4893888869110481E-2</c:v>
                </c:pt>
                <c:pt idx="8">
                  <c:v>2.4991588988501661E-2</c:v>
                </c:pt>
                <c:pt idx="9">
                  <c:v>2.6030486298695615E-2</c:v>
                </c:pt>
                <c:pt idx="10">
                  <c:v>2.7532122820775776E-2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A7A2-4167-A4FE-47EA7B6E4902}"/>
            </c:ext>
          </c:extLst>
        </c:ser>
        <c:ser>
          <c:idx val="2"/>
          <c:order val="2"/>
          <c:tx>
            <c:strRef>
              <c:f>'Case 8'!$G$11:$J$11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8'!$A$13:$A$24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8'!$J$13:$J$24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A7A2-4167-A4FE-47EA7B6E4902}"/>
            </c:ext>
          </c:extLst>
        </c:ser>
        <c:dLbls/>
        <c:axId val="144548224"/>
        <c:axId val="144549760"/>
      </c:scatterChart>
      <c:valAx>
        <c:axId val="1445482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9760"/>
        <c:crosses val="autoZero"/>
        <c:crossBetween val="midCat"/>
      </c:valAx>
      <c:valAx>
        <c:axId val="144549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'Case 9'!$A$10</c:f>
              <c:strCache>
                <c:ptCount val="1"/>
                <c:pt idx="0">
                  <c:v>VLM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9'!$A$13:$A$24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9'!$F$13:$F$24</c:f>
              <c:numCache>
                <c:formatCode>General</c:formatCode>
                <c:ptCount val="12"/>
                <c:pt idx="0">
                  <c:v>2.2488679052558715E-2</c:v>
                </c:pt>
                <c:pt idx="1">
                  <c:v>8.7386951244325592E-3</c:v>
                </c:pt>
                <c:pt idx="2">
                  <c:v>5.8607565672563556E-3</c:v>
                </c:pt>
                <c:pt idx="3">
                  <c:v>4.3963187245543711E-3</c:v>
                </c:pt>
                <c:pt idx="4">
                  <c:v>3.5316143306952678E-3</c:v>
                </c:pt>
                <c:pt idx="5">
                  <c:v>2.7530707327403621E-3</c:v>
                </c:pt>
                <c:pt idx="6">
                  <c:v>2.6154080544411088E-3</c:v>
                </c:pt>
                <c:pt idx="7">
                  <c:v>2.6033732133547201E-3</c:v>
                </c:pt>
                <c:pt idx="8">
                  <c:v>2.7634044600772004E-3</c:v>
                </c:pt>
                <c:pt idx="9">
                  <c:v>3.1120437621603931E-3</c:v>
                </c:pt>
                <c:pt idx="10">
                  <c:v>4.0896128955142368E-3</c:v>
                </c:pt>
                <c:pt idx="11">
                  <c:v>5.2432525356713028E-3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730-4040-BC27-C5A74FACC8CC}"/>
            </c:ext>
          </c:extLst>
        </c:ser>
        <c:ser>
          <c:idx val="1"/>
          <c:order val="1"/>
          <c:tx>
            <c:strRef>
              <c:f>'Case 9'!$A$26</c:f>
              <c:strCache>
                <c:ptCount val="1"/>
                <c:pt idx="0">
                  <c:v>Panel Method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9'!$A$30:$A$40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9'!$F$30:$F$40</c:f>
              <c:numCache>
                <c:formatCode>General</c:formatCode>
                <c:ptCount val="11"/>
                <c:pt idx="0">
                  <c:v>4.1344249746226691E-2</c:v>
                </c:pt>
                <c:pt idx="1">
                  <c:v>3.7757062839854444E-2</c:v>
                </c:pt>
                <c:pt idx="2">
                  <c:v>3.5284994183792169E-2</c:v>
                </c:pt>
                <c:pt idx="3">
                  <c:v>3.3745380502312745E-2</c:v>
                </c:pt>
                <c:pt idx="4">
                  <c:v>3.1293551247941212E-2</c:v>
                </c:pt>
                <c:pt idx="5">
                  <c:v>3.0564989803123374E-2</c:v>
                </c:pt>
                <c:pt idx="6">
                  <c:v>3.0590667361012482E-2</c:v>
                </c:pt>
                <c:pt idx="7">
                  <c:v>3.0557987992963019E-2</c:v>
                </c:pt>
                <c:pt idx="8">
                  <c:v>3.0845470454159418E-2</c:v>
                </c:pt>
                <c:pt idx="9">
                  <c:v>3.2041728763040241E-2</c:v>
                </c:pt>
                <c:pt idx="10">
                  <c:v>3.4410301575236973E-2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1730-4040-BC27-C5A74FACC8CC}"/>
            </c:ext>
          </c:extLst>
        </c:ser>
        <c:ser>
          <c:idx val="2"/>
          <c:order val="2"/>
          <c:tx>
            <c:strRef>
              <c:f>'Case 9'!$G$11:$J$11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9'!$A$13:$A$24</c:f>
              <c:numCache>
                <c:formatCode>General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0.3</c:v>
                </c:pt>
                <c:pt idx="6">
                  <c:v>0.35699999999999998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1</c:v>
                </c:pt>
              </c:numCache>
            </c:numRef>
          </c:xVal>
          <c:yVal>
            <c:numRef>
              <c:f>'Case 9'!$J$13:$J$24</c:f>
              <c:numCache>
                <c:formatCode>General</c:formatCode>
                <c:ptCount val="12"/>
                <c:pt idx="0">
                  <c:v>1.1900000000000001E-2</c:v>
                </c:pt>
                <c:pt idx="1">
                  <c:v>8.7663275000000006E-3</c:v>
                </c:pt>
                <c:pt idx="2">
                  <c:v>6.3542400000000006E-3</c:v>
                </c:pt>
                <c:pt idx="3">
                  <c:v>4.5630275000000022E-3</c:v>
                </c:pt>
                <c:pt idx="4">
                  <c:v>3.2998400000000018E-3</c:v>
                </c:pt>
                <c:pt idx="5">
                  <c:v>2.0254400000000016E-3</c:v>
                </c:pt>
                <c:pt idx="6">
                  <c:v>1.8658413242924003E-3</c:v>
                </c:pt>
                <c:pt idx="7">
                  <c:v>1.9454400000000031E-3</c:v>
                </c:pt>
                <c:pt idx="8">
                  <c:v>2.6000000000000016E-3</c:v>
                </c:pt>
                <c:pt idx="9">
                  <c:v>3.6550399999999983E-3</c:v>
                </c:pt>
                <c:pt idx="10">
                  <c:v>6.2590400000000074E-3</c:v>
                </c:pt>
                <c:pt idx="11">
                  <c:v>9.6000000000000044E-3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1730-4040-BC27-C5A74FACC8CC}"/>
            </c:ext>
          </c:extLst>
        </c:ser>
        <c:dLbls/>
        <c:axId val="144639872"/>
        <c:axId val="144678912"/>
      </c:scatterChart>
      <c:valAx>
        <c:axId val="1446398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baseline="0">
                    <a:effectLst/>
                  </a:rPr>
                  <a:t>λ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8912"/>
        <c:crosses val="autoZero"/>
        <c:crossBetween val="midCat"/>
      </c:valAx>
      <c:valAx>
        <c:axId val="144678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f(</a:t>
                </a:r>
                <a:r>
                  <a:rPr lang="el-GR" sz="1000" b="0" i="0" u="none" strike="noStrike" baseline="0">
                    <a:effectLst/>
                  </a:rPr>
                  <a:t>λ)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39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352425</xdr:colOff>
      <xdr:row>7</xdr:row>
      <xdr:rowOff>17145</xdr:rowOff>
    </xdr:from>
    <xdr:to>
      <xdr:col>23</xdr:col>
      <xdr:colOff>390525</xdr:colOff>
      <xdr:row>23</xdr:row>
      <xdr:rowOff>186690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47F7B7F7-A8DF-4A1F-9A0E-0201ECF4C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289560</xdr:colOff>
      <xdr:row>10</xdr:row>
      <xdr:rowOff>72390</xdr:rowOff>
    </xdr:from>
    <xdr:to>
      <xdr:col>21</xdr:col>
      <xdr:colOff>594360</xdr:colOff>
      <xdr:row>25</xdr:row>
      <xdr:rowOff>49530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3622213A-B3B8-4AFD-9CA7-3243526D19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365760</xdr:colOff>
      <xdr:row>12</xdr:row>
      <xdr:rowOff>171450</xdr:rowOff>
    </xdr:from>
    <xdr:to>
      <xdr:col>22</xdr:col>
      <xdr:colOff>60960</xdr:colOff>
      <xdr:row>27</xdr:row>
      <xdr:rowOff>148590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33CF3112-0C59-4817-A57F-D7563A757C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563880</xdr:colOff>
      <xdr:row>14</xdr:row>
      <xdr:rowOff>148590</xdr:rowOff>
    </xdr:from>
    <xdr:to>
      <xdr:col>22</xdr:col>
      <xdr:colOff>259080</xdr:colOff>
      <xdr:row>29</xdr:row>
      <xdr:rowOff>118110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BF5DC360-9D22-4492-AAEA-679B3A2E5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289560</xdr:colOff>
      <xdr:row>12</xdr:row>
      <xdr:rowOff>80010</xdr:rowOff>
    </xdr:from>
    <xdr:to>
      <xdr:col>21</xdr:col>
      <xdr:colOff>594360</xdr:colOff>
      <xdr:row>27</xdr:row>
      <xdr:rowOff>57150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8471E4C2-6F20-4F67-9A4F-D9184E087C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12</xdr:row>
      <xdr:rowOff>34290</xdr:rowOff>
    </xdr:from>
    <xdr:to>
      <xdr:col>21</xdr:col>
      <xdr:colOff>495300</xdr:colOff>
      <xdr:row>27</xdr:row>
      <xdr:rowOff>11430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C5BA6F90-7EAD-4F6C-82FD-9A9CFF0B06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274320</xdr:colOff>
      <xdr:row>11</xdr:row>
      <xdr:rowOff>87630</xdr:rowOff>
    </xdr:from>
    <xdr:to>
      <xdr:col>21</xdr:col>
      <xdr:colOff>579120</xdr:colOff>
      <xdr:row>26</xdr:row>
      <xdr:rowOff>64770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20D894D6-FBBA-476E-B801-AC119EC5F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heema/Projekt/Ergebnisse_5_englisch/Evaluation_90percent_PassengerAircraf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(c)"/>
      <sheetName val="90% Aircraft + Factor"/>
      <sheetName val="Category"/>
      <sheetName val="Long-range"/>
      <sheetName val="Short-ran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0S1R14" TargetMode="External"/><Relationship Id="rId1" Type="http://schemas.openxmlformats.org/officeDocument/2006/relationships/hyperlink" Target="http://www.gnu.org/licenses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1" sqref="F1"/>
    </sheetView>
  </sheetViews>
  <sheetFormatPr baseColWidth="10" defaultRowHeight="15"/>
  <cols>
    <col min="1" max="16384" width="11.42578125" style="47"/>
  </cols>
  <sheetData>
    <row r="1" spans="1:6">
      <c r="A1" s="45" t="s">
        <v>32</v>
      </c>
      <c r="B1" s="46"/>
      <c r="C1" s="46"/>
      <c r="D1" s="46"/>
      <c r="E1" s="46"/>
      <c r="F1" s="46"/>
    </row>
    <row r="2" spans="1:6">
      <c r="A2" s="45" t="s">
        <v>33</v>
      </c>
      <c r="B2" s="46"/>
      <c r="C2" s="46"/>
      <c r="D2" s="46"/>
      <c r="E2" s="46"/>
      <c r="F2" s="46"/>
    </row>
    <row r="3" spans="1:6">
      <c r="A3" s="48"/>
      <c r="B3" s="46"/>
      <c r="C3" s="46"/>
      <c r="D3" s="46"/>
      <c r="E3" s="46"/>
      <c r="F3" s="46"/>
    </row>
    <row r="4" spans="1:6">
      <c r="A4" s="48"/>
      <c r="B4" s="46"/>
      <c r="C4" s="46"/>
      <c r="D4" s="46"/>
      <c r="E4" s="46"/>
      <c r="F4" s="46"/>
    </row>
    <row r="5" spans="1:6">
      <c r="A5" s="48"/>
      <c r="B5" s="46"/>
      <c r="C5" s="46"/>
      <c r="D5" s="46"/>
      <c r="E5" s="46"/>
      <c r="F5" s="46"/>
    </row>
    <row r="6" spans="1:6">
      <c r="A6" s="48"/>
      <c r="B6" s="46"/>
      <c r="C6" s="46"/>
      <c r="D6" s="46"/>
      <c r="E6" s="46"/>
      <c r="F6" s="46"/>
    </row>
    <row r="7" spans="1:6">
      <c r="A7" s="48"/>
      <c r="B7" s="46"/>
      <c r="C7" s="46"/>
      <c r="D7" s="46"/>
      <c r="E7" s="46"/>
      <c r="F7" s="46"/>
    </row>
    <row r="8" spans="1:6">
      <c r="A8" s="48"/>
      <c r="B8" s="46"/>
      <c r="C8" s="46"/>
      <c r="D8" s="46"/>
      <c r="E8" s="46"/>
      <c r="F8" s="46"/>
    </row>
    <row r="9" spans="1:6">
      <c r="A9" s="49" t="s">
        <v>34</v>
      </c>
      <c r="B9" s="46"/>
      <c r="C9" s="46"/>
      <c r="D9" s="46"/>
      <c r="E9" s="46"/>
      <c r="F9" s="46"/>
    </row>
    <row r="10" spans="1:6">
      <c r="A10" s="50" t="s">
        <v>35</v>
      </c>
      <c r="B10" s="46"/>
      <c r="C10" s="46"/>
      <c r="D10" s="46"/>
      <c r="E10" s="46"/>
      <c r="F10" s="46"/>
    </row>
    <row r="11" spans="1:6">
      <c r="A11" s="49"/>
      <c r="B11" s="46"/>
      <c r="C11" s="46"/>
      <c r="D11" s="46"/>
      <c r="E11" s="46"/>
      <c r="F11" s="46"/>
    </row>
    <row r="12" spans="1:6">
      <c r="A12" s="49" t="s">
        <v>36</v>
      </c>
      <c r="B12" s="46"/>
      <c r="C12" s="46"/>
      <c r="D12" s="46"/>
      <c r="E12" s="46"/>
      <c r="F12" s="46"/>
    </row>
    <row r="13" spans="1:6">
      <c r="A13" s="49" t="s">
        <v>37</v>
      </c>
      <c r="B13" s="46"/>
      <c r="C13" s="46"/>
      <c r="D13" s="46"/>
      <c r="E13" s="46"/>
      <c r="F13" s="46"/>
    </row>
    <row r="14" spans="1:6">
      <c r="A14" s="49" t="s">
        <v>38</v>
      </c>
      <c r="B14" s="46"/>
      <c r="C14" s="46"/>
      <c r="D14" s="46"/>
      <c r="E14" s="46"/>
      <c r="F14" s="46"/>
    </row>
    <row r="15" spans="1:6">
      <c r="A15" s="49"/>
      <c r="B15" s="46"/>
      <c r="C15" s="46"/>
      <c r="D15" s="46"/>
      <c r="E15" s="46"/>
      <c r="F15" s="46"/>
    </row>
    <row r="16" spans="1:6">
      <c r="A16" s="49" t="s">
        <v>39</v>
      </c>
      <c r="B16" s="46"/>
      <c r="C16" s="46"/>
      <c r="D16" s="46"/>
      <c r="E16" s="46"/>
      <c r="F16" s="46"/>
    </row>
    <row r="17" spans="1:6">
      <c r="A17" s="49" t="s">
        <v>40</v>
      </c>
      <c r="B17" s="46"/>
      <c r="C17" s="46"/>
      <c r="D17" s="46"/>
      <c r="E17" s="46"/>
      <c r="F17" s="46"/>
    </row>
    <row r="18" spans="1:6">
      <c r="A18" s="49" t="s">
        <v>41</v>
      </c>
      <c r="B18" s="46"/>
      <c r="C18" s="46"/>
      <c r="D18" s="46"/>
      <c r="E18" s="46"/>
      <c r="F18" s="46"/>
    </row>
    <row r="19" spans="1:6">
      <c r="A19" s="49" t="s">
        <v>42</v>
      </c>
      <c r="B19" s="46"/>
      <c r="C19" s="46"/>
      <c r="D19" s="46"/>
      <c r="E19" s="46"/>
      <c r="F19" s="46"/>
    </row>
    <row r="20" spans="1:6">
      <c r="A20" s="48"/>
      <c r="B20" s="46"/>
      <c r="C20" s="46"/>
      <c r="D20" s="46"/>
      <c r="E20" s="46"/>
      <c r="F20" s="46"/>
    </row>
    <row r="21" spans="1:6">
      <c r="A21" s="51" t="s">
        <v>43</v>
      </c>
      <c r="B21" s="46"/>
      <c r="C21" s="46"/>
      <c r="D21" s="46"/>
      <c r="E21" s="46"/>
      <c r="F21" s="46"/>
    </row>
    <row r="22" spans="1:6">
      <c r="A22" s="48"/>
      <c r="B22" s="46"/>
      <c r="C22" s="46"/>
      <c r="D22" s="46"/>
      <c r="E22" s="46"/>
      <c r="F22" s="46"/>
    </row>
    <row r="23" spans="1:6">
      <c r="A23" s="46" t="s">
        <v>44</v>
      </c>
      <c r="B23" s="46"/>
      <c r="C23" s="46"/>
      <c r="D23" s="46"/>
      <c r="E23" s="46"/>
      <c r="F23" s="46"/>
    </row>
    <row r="24" spans="1:6">
      <c r="A24" s="52" t="s">
        <v>45</v>
      </c>
      <c r="B24" s="46"/>
      <c r="C24" s="46"/>
      <c r="D24" s="46"/>
      <c r="E24" s="46"/>
      <c r="F24" s="46"/>
    </row>
    <row r="25" spans="1:6">
      <c r="A25" s="46"/>
      <c r="B25" s="46"/>
      <c r="C25" s="46"/>
      <c r="D25" s="46"/>
      <c r="E25" s="46"/>
      <c r="F25" s="46"/>
    </row>
  </sheetData>
  <hyperlinks>
    <hyperlink ref="A21" r:id="rId1"/>
    <hyperlink ref="A24" r:id="rId2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A4" sqref="A4"/>
    </sheetView>
  </sheetViews>
  <sheetFormatPr baseColWidth="10" defaultColWidth="9.140625" defaultRowHeight="15"/>
  <sheetData>
    <row r="1" spans="1:10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0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0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0">
      <c r="A5" s="36" t="s">
        <v>31</v>
      </c>
      <c r="B5" s="36"/>
      <c r="C5" s="36"/>
      <c r="D5" s="36"/>
      <c r="E5" s="36"/>
      <c r="F5" s="36"/>
      <c r="G5" s="36"/>
      <c r="H5" s="36"/>
      <c r="I5" s="36"/>
      <c r="J5" s="36"/>
    </row>
    <row r="6" spans="1:10">
      <c r="A6" s="36"/>
      <c r="B6" s="36"/>
      <c r="C6" s="36"/>
      <c r="D6" s="36"/>
      <c r="E6" s="36"/>
      <c r="F6" s="36"/>
      <c r="G6" s="36"/>
      <c r="H6" s="36"/>
      <c r="I6" s="36"/>
      <c r="J6" s="36"/>
    </row>
    <row r="7" spans="1:10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>
      <c r="A8" s="36"/>
      <c r="B8" s="36"/>
      <c r="C8" s="36"/>
      <c r="D8" s="36"/>
      <c r="E8" s="36"/>
      <c r="F8" s="36"/>
      <c r="G8" s="36"/>
      <c r="H8" s="36"/>
      <c r="I8" s="36"/>
      <c r="J8" s="36"/>
    </row>
    <row r="9" spans="1:10">
      <c r="A9" s="36"/>
      <c r="B9" s="36"/>
      <c r="C9" s="36"/>
      <c r="D9" s="36"/>
      <c r="E9" s="36"/>
      <c r="F9" s="36"/>
      <c r="G9" s="36"/>
      <c r="H9" s="36"/>
      <c r="I9" s="36"/>
      <c r="J9" s="36"/>
    </row>
    <row r="10" spans="1:10">
      <c r="A10" s="36"/>
      <c r="B10" s="36"/>
      <c r="C10" s="36"/>
      <c r="D10" s="36"/>
      <c r="E10" s="36"/>
      <c r="F10" s="36"/>
      <c r="G10" s="36"/>
      <c r="H10" s="36"/>
      <c r="I10" s="36"/>
      <c r="J10" s="36"/>
    </row>
    <row r="11" spans="1:10">
      <c r="A11" s="36"/>
      <c r="B11" s="36"/>
      <c r="C11" s="36"/>
      <c r="D11" s="36"/>
      <c r="E11" s="36"/>
      <c r="F11" s="36"/>
      <c r="G11" s="36"/>
      <c r="H11" s="36"/>
      <c r="I11" s="36"/>
      <c r="J11" s="36"/>
    </row>
    <row r="12" spans="1:10">
      <c r="A12" s="36"/>
      <c r="B12" s="36"/>
      <c r="C12" s="36"/>
      <c r="D12" s="36"/>
      <c r="E12" s="36"/>
      <c r="F12" s="36"/>
      <c r="G12" s="36"/>
      <c r="H12" s="36"/>
      <c r="I12" s="36"/>
      <c r="J12" s="36"/>
    </row>
  </sheetData>
  <mergeCells count="2">
    <mergeCell ref="A1:J3"/>
    <mergeCell ref="A5:J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7"/>
  <sheetViews>
    <sheetView topLeftCell="H1" workbookViewId="0">
      <selection activeCell="H4" sqref="H4"/>
    </sheetView>
  </sheetViews>
  <sheetFormatPr baseColWidth="10" defaultColWidth="9.140625" defaultRowHeight="15"/>
  <sheetData>
    <row r="1" spans="1:17">
      <c r="H1" s="34" t="s">
        <v>1</v>
      </c>
      <c r="I1" s="35"/>
      <c r="J1" s="35"/>
      <c r="K1" s="35"/>
      <c r="L1" s="35"/>
      <c r="M1" s="35"/>
      <c r="N1" s="35"/>
      <c r="O1" s="35"/>
      <c r="P1" s="35"/>
      <c r="Q1" s="35"/>
    </row>
    <row r="2" spans="1:17">
      <c r="A2" s="1" t="s">
        <v>2</v>
      </c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>
      <c r="A4" t="s">
        <v>3</v>
      </c>
      <c r="B4">
        <v>0.2</v>
      </c>
      <c r="D4" t="s">
        <v>4</v>
      </c>
    </row>
    <row r="5" spans="1:17">
      <c r="A5" s="2" t="s">
        <v>5</v>
      </c>
      <c r="B5">
        <f>SQRT(1-(B4)^2)</f>
        <v>0.9797958971132712</v>
      </c>
    </row>
    <row r="6" spans="1:17">
      <c r="A6" s="2" t="s">
        <v>6</v>
      </c>
      <c r="B6">
        <v>0.97440099999999996</v>
      </c>
    </row>
    <row r="7" spans="1:17" ht="15.75" thickBot="1">
      <c r="A7" s="25" t="s">
        <v>0</v>
      </c>
    </row>
    <row r="8" spans="1:17" ht="15.75" thickBot="1">
      <c r="A8" s="37" t="s">
        <v>7</v>
      </c>
      <c r="B8" s="37" t="s">
        <v>8</v>
      </c>
      <c r="C8" s="39" t="s">
        <v>9</v>
      </c>
      <c r="D8" s="40"/>
      <c r="E8" s="40"/>
      <c r="F8" s="41"/>
      <c r="G8" s="42" t="s">
        <v>10</v>
      </c>
      <c r="H8" s="43"/>
      <c r="I8" s="43"/>
      <c r="J8" s="43"/>
      <c r="K8" s="42" t="s">
        <v>11</v>
      </c>
      <c r="L8" s="43"/>
      <c r="M8" s="43"/>
      <c r="N8" s="44"/>
    </row>
    <row r="9" spans="1:17" ht="15.75" thickBot="1">
      <c r="A9" s="38"/>
      <c r="B9" s="38"/>
      <c r="C9" s="3" t="s">
        <v>12</v>
      </c>
      <c r="D9" s="3" t="s">
        <v>13</v>
      </c>
      <c r="E9" s="3" t="s">
        <v>14</v>
      </c>
      <c r="F9" s="4" t="s">
        <v>15</v>
      </c>
      <c r="G9" s="5" t="s">
        <v>12</v>
      </c>
      <c r="H9" s="6" t="s">
        <v>13</v>
      </c>
      <c r="I9" s="6" t="s">
        <v>14</v>
      </c>
      <c r="J9" s="7" t="s">
        <v>15</v>
      </c>
      <c r="K9" s="8" t="s">
        <v>12</v>
      </c>
      <c r="L9" s="6" t="s">
        <v>13</v>
      </c>
      <c r="M9" s="6" t="s">
        <v>14</v>
      </c>
      <c r="N9" s="7" t="s">
        <v>15</v>
      </c>
    </row>
    <row r="10" spans="1:17">
      <c r="A10" s="9">
        <v>0</v>
      </c>
      <c r="B10" s="10">
        <v>10</v>
      </c>
      <c r="C10" s="11">
        <v>0.89724999999999999</v>
      </c>
      <c r="D10" s="12">
        <v>3.2410000000000001E-2</v>
      </c>
      <c r="E10" s="12">
        <v>0.67588999999999999</v>
      </c>
      <c r="F10" s="13">
        <f>(1-C10)/(C10*5)</f>
        <v>2.2903315686820844E-2</v>
      </c>
      <c r="G10" s="11">
        <f>1/(1+J10*5)</f>
        <v>0.94384143463898051</v>
      </c>
      <c r="H10" s="12">
        <f>(I10^2)/(PI()*5*G10)</f>
        <v>3.6922939477592058E-2</v>
      </c>
      <c r="I10" s="12">
        <f>((PI()/180)*(2*PI()*5)/(2+SQRT((((5^2)*($B$5^2)/($B$6^2))*1+4))))*B10</f>
        <v>0.73987370391372176</v>
      </c>
      <c r="J10" s="13">
        <f>0.0524*(A10^4)-0.15*(A10^3)+0.1659*(A10^2)-0.0706*(A10)+0.0119</f>
        <v>1.1900000000000001E-2</v>
      </c>
      <c r="K10" s="11">
        <f>((C10-G10)/G10)*100</f>
        <v>-4.9363624999999871</v>
      </c>
      <c r="L10" s="12">
        <f t="shared" ref="L10:N21" si="0">((D10-H10)/H10)*100</f>
        <v>-12.222589916848001</v>
      </c>
      <c r="M10" s="12">
        <f t="shared" si="0"/>
        <v>-8.6479224190920903</v>
      </c>
      <c r="N10" s="13">
        <f t="shared" si="0"/>
        <v>92.464837704376819</v>
      </c>
    </row>
    <row r="11" spans="1:17">
      <c r="A11" s="14">
        <v>0.05</v>
      </c>
      <c r="B11" s="15">
        <v>10</v>
      </c>
      <c r="C11" s="16">
        <v>0.97263999999999995</v>
      </c>
      <c r="D11" s="17">
        <v>3.218E-2</v>
      </c>
      <c r="E11" s="17">
        <v>0.70123000000000002</v>
      </c>
      <c r="F11" s="18">
        <f t="shared" ref="F11:F21" si="1">(1-C11)/(C11*5)</f>
        <v>5.6259253166639359E-3</v>
      </c>
      <c r="G11" s="16">
        <f t="shared" ref="G11:G21" si="2">1/(1+J11*5)</f>
        <v>0.95800890112415271</v>
      </c>
      <c r="H11" s="17">
        <f t="shared" ref="H11:H21" si="3">(I11^2)/(PI()*5*G11)</f>
        <v>3.6376906442858244E-2</v>
      </c>
      <c r="I11" s="17">
        <f t="shared" ref="I11:I21" si="4">((PI()/180)*(2*PI()*5)/(2+SQRT((((5^2)*($B$5^2)/($B$6^2))*1+4))))*B11</f>
        <v>0.73987370391372176</v>
      </c>
      <c r="J11" s="18">
        <f t="shared" ref="J11:J21" si="5">0.0524*(A11^4)-0.15*(A11^3)+0.1659*(A11^2)-0.0706*(A11)+0.0119</f>
        <v>8.7663275000000006E-3</v>
      </c>
      <c r="K11" s="16">
        <f t="shared" ref="K11:K21" si="6">((C11-G11)/G11)*100</f>
        <v>1.5272403898000033</v>
      </c>
      <c r="L11" s="17">
        <f t="shared" si="0"/>
        <v>-11.537282449926986</v>
      </c>
      <c r="M11" s="17">
        <f t="shared" si="0"/>
        <v>-5.2230135642485358</v>
      </c>
      <c r="N11" s="18">
        <f t="shared" si="0"/>
        <v>-35.823464082719525</v>
      </c>
    </row>
    <row r="12" spans="1:17">
      <c r="A12" s="14">
        <v>0.1</v>
      </c>
      <c r="B12" s="15">
        <v>10</v>
      </c>
      <c r="C12" s="16">
        <v>0.98395999999999995</v>
      </c>
      <c r="D12" s="17">
        <v>3.2590000000000001E-2</v>
      </c>
      <c r="E12" s="17">
        <v>0.7097</v>
      </c>
      <c r="F12" s="18">
        <f t="shared" si="1"/>
        <v>3.2602951339485457E-3</v>
      </c>
      <c r="G12" s="16">
        <f t="shared" si="2"/>
        <v>0.96920712654123309</v>
      </c>
      <c r="H12" s="17">
        <f t="shared" si="3"/>
        <v>3.5956607430224184E-2</v>
      </c>
      <c r="I12" s="17">
        <f t="shared" si="4"/>
        <v>0.73987370391372176</v>
      </c>
      <c r="J12" s="18">
        <f t="shared" si="5"/>
        <v>6.3542400000000006E-3</v>
      </c>
      <c r="K12" s="16">
        <f t="shared" si="6"/>
        <v>1.5221589952000034</v>
      </c>
      <c r="L12" s="17">
        <f t="shared" si="0"/>
        <v>-9.3629729577721541</v>
      </c>
      <c r="M12" s="17">
        <f t="shared" si="0"/>
        <v>-4.0782235879058053</v>
      </c>
      <c r="N12" s="18">
        <f t="shared" si="0"/>
        <v>-48.691029392208272</v>
      </c>
    </row>
    <row r="13" spans="1:17">
      <c r="A13" s="14">
        <v>0.15</v>
      </c>
      <c r="B13" s="15">
        <v>10</v>
      </c>
      <c r="C13" s="16">
        <v>0.98995999999999995</v>
      </c>
      <c r="D13" s="17">
        <v>3.2820000000000002E-2</v>
      </c>
      <c r="E13" s="17">
        <v>0.71433999999999997</v>
      </c>
      <c r="F13" s="18">
        <f t="shared" si="1"/>
        <v>2.0283647824154609E-3</v>
      </c>
      <c r="G13" s="16">
        <f t="shared" si="2"/>
        <v>0.97769378193231904</v>
      </c>
      <c r="H13" s="17">
        <f t="shared" si="3"/>
        <v>3.564449402423548E-2</v>
      </c>
      <c r="I13" s="17">
        <f t="shared" si="4"/>
        <v>0.73987370391372176</v>
      </c>
      <c r="J13" s="18">
        <f t="shared" si="5"/>
        <v>4.5630275000000022E-3</v>
      </c>
      <c r="K13" s="16">
        <f t="shared" si="6"/>
        <v>1.2546073519500038</v>
      </c>
      <c r="L13" s="17">
        <f t="shared" si="0"/>
        <v>-7.9240682230333883</v>
      </c>
      <c r="M13" s="17">
        <f t="shared" si="0"/>
        <v>-3.451089527666106</v>
      </c>
      <c r="N13" s="18">
        <f t="shared" si="0"/>
        <v>-55.547829102159476</v>
      </c>
    </row>
    <row r="14" spans="1:17">
      <c r="A14" s="14">
        <v>0.2</v>
      </c>
      <c r="B14" s="15">
        <v>10</v>
      </c>
      <c r="C14" s="16">
        <v>0.99328000000000005</v>
      </c>
      <c r="D14" s="17">
        <v>3.3000000000000002E-2</v>
      </c>
      <c r="E14" s="17">
        <v>0.71755000000000002</v>
      </c>
      <c r="F14" s="18">
        <f t="shared" si="1"/>
        <v>1.3530927835051442E-3</v>
      </c>
      <c r="G14" s="16">
        <f t="shared" si="2"/>
        <v>0.98376860503185848</v>
      </c>
      <c r="H14" s="17">
        <f t="shared" si="3"/>
        <v>3.5424387390864308E-2</v>
      </c>
      <c r="I14" s="17">
        <f t="shared" si="4"/>
        <v>0.73987370391372176</v>
      </c>
      <c r="J14" s="18">
        <f t="shared" si="5"/>
        <v>3.2998400000000018E-3</v>
      </c>
      <c r="K14" s="16">
        <f t="shared" si="6"/>
        <v>0.96683253759999332</v>
      </c>
      <c r="L14" s="17">
        <f t="shared" si="0"/>
        <v>-6.8438371682033328</v>
      </c>
      <c r="M14" s="17">
        <f t="shared" si="0"/>
        <v>-3.0172316971985467</v>
      </c>
      <c r="N14" s="18">
        <f t="shared" si="0"/>
        <v>-58.995200267129825</v>
      </c>
    </row>
    <row r="15" spans="1:17">
      <c r="A15" s="14">
        <v>0.3</v>
      </c>
      <c r="B15" s="15">
        <v>10</v>
      </c>
      <c r="C15" s="16">
        <v>0.99617</v>
      </c>
      <c r="D15" s="17">
        <v>3.313E-2</v>
      </c>
      <c r="E15" s="17">
        <v>0.71996000000000004</v>
      </c>
      <c r="F15" s="18">
        <f t="shared" si="1"/>
        <v>7.6894505957818444E-4</v>
      </c>
      <c r="G15" s="16">
        <f t="shared" si="2"/>
        <v>0.9899743319455212</v>
      </c>
      <c r="H15" s="17">
        <f t="shared" si="3"/>
        <v>3.5202327012996248E-2</v>
      </c>
      <c r="I15" s="17">
        <f t="shared" si="4"/>
        <v>0.73987370391372176</v>
      </c>
      <c r="J15" s="18">
        <f t="shared" si="5"/>
        <v>2.0254400000000016E-3</v>
      </c>
      <c r="K15" s="16">
        <f t="shared" si="6"/>
        <v>0.62584128240001158</v>
      </c>
      <c r="L15" s="17">
        <f t="shared" si="0"/>
        <v>-5.8869034772365252</v>
      </c>
      <c r="M15" s="17">
        <f t="shared" si="0"/>
        <v>-2.6915004288412843</v>
      </c>
      <c r="N15" s="18">
        <f t="shared" si="0"/>
        <v>-62.035653508463163</v>
      </c>
    </row>
    <row r="16" spans="1:17">
      <c r="A16" s="14">
        <v>0.35699999999999998</v>
      </c>
      <c r="B16" s="15">
        <v>10</v>
      </c>
      <c r="C16" s="16">
        <v>0.99661</v>
      </c>
      <c r="D16" s="17">
        <v>3.3110000000000001E-2</v>
      </c>
      <c r="E16" s="17">
        <v>0.71991000000000005</v>
      </c>
      <c r="F16" s="19">
        <f t="shared" si="1"/>
        <v>6.8030623814732021E-4</v>
      </c>
      <c r="G16" s="16">
        <f t="shared" si="2"/>
        <v>0.99075702302057633</v>
      </c>
      <c r="H16" s="17">
        <f t="shared" si="3"/>
        <v>3.5174517422416465E-2</v>
      </c>
      <c r="I16" s="17">
        <f t="shared" si="4"/>
        <v>0.73987370391372176</v>
      </c>
      <c r="J16" s="18">
        <f t="shared" si="5"/>
        <v>1.8658413242924003E-3</v>
      </c>
      <c r="K16" s="16">
        <f t="shared" si="6"/>
        <v>0.59075806110153672</v>
      </c>
      <c r="L16" s="17">
        <f t="shared" si="0"/>
        <v>-5.869355356388664</v>
      </c>
      <c r="M16" s="17">
        <f t="shared" si="0"/>
        <v>-2.6982583389731767</v>
      </c>
      <c r="N16" s="18">
        <f t="shared" si="0"/>
        <v>-63.538901765651531</v>
      </c>
    </row>
    <row r="17" spans="1:14">
      <c r="A17" s="14">
        <v>0.4</v>
      </c>
      <c r="B17" s="15">
        <v>10</v>
      </c>
      <c r="C17" s="16">
        <v>0.99660000000000004</v>
      </c>
      <c r="D17" s="17">
        <v>3.3050000000000003E-2</v>
      </c>
      <c r="E17" s="17">
        <v>0.71923999999999999</v>
      </c>
      <c r="F17" s="18">
        <f t="shared" si="1"/>
        <v>6.8231988761789251E-4</v>
      </c>
      <c r="G17" s="16">
        <f t="shared" si="2"/>
        <v>0.99036650691394668</v>
      </c>
      <c r="H17" s="17">
        <f t="shared" si="3"/>
        <v>3.5188387252929193E-2</v>
      </c>
      <c r="I17" s="17">
        <f t="shared" si="4"/>
        <v>0.73987370391372176</v>
      </c>
      <c r="J17" s="18">
        <f t="shared" si="5"/>
        <v>1.9454400000000031E-3</v>
      </c>
      <c r="K17" s="16">
        <f t="shared" si="6"/>
        <v>0.62941275200000235</v>
      </c>
      <c r="L17" s="17">
        <f t="shared" si="0"/>
        <v>-6.0769686247873826</v>
      </c>
      <c r="M17" s="17">
        <f t="shared" si="0"/>
        <v>-2.7888143347405556</v>
      </c>
      <c r="N17" s="18">
        <f t="shared" si="0"/>
        <v>-64.927220185773322</v>
      </c>
    </row>
    <row r="18" spans="1:14">
      <c r="A18" s="14">
        <v>0.5</v>
      </c>
      <c r="B18" s="15">
        <v>10</v>
      </c>
      <c r="C18" s="16">
        <v>0.99580999999999997</v>
      </c>
      <c r="D18" s="17">
        <v>3.286E-2</v>
      </c>
      <c r="E18" s="17">
        <v>0.71697999999999995</v>
      </c>
      <c r="F18" s="18">
        <f t="shared" si="1"/>
        <v>8.4152599391450721E-4</v>
      </c>
      <c r="G18" s="16">
        <f t="shared" si="2"/>
        <v>0.98716683119447202</v>
      </c>
      <c r="H18" s="17">
        <f t="shared" si="3"/>
        <v>3.5302442369797772E-2</v>
      </c>
      <c r="I18" s="17">
        <f t="shared" si="4"/>
        <v>0.73987370391372176</v>
      </c>
      <c r="J18" s="18">
        <f t="shared" si="5"/>
        <v>2.6000000000000016E-3</v>
      </c>
      <c r="K18" s="16">
        <f t="shared" si="6"/>
        <v>0.87555299999998193</v>
      </c>
      <c r="L18" s="17">
        <f t="shared" si="0"/>
        <v>-6.9186215055968754</v>
      </c>
      <c r="M18" s="17">
        <f t="shared" si="0"/>
        <v>-3.0942718727021408</v>
      </c>
      <c r="N18" s="18">
        <f t="shared" si="0"/>
        <v>-67.63361561867282</v>
      </c>
    </row>
    <row r="19" spans="1:14">
      <c r="A19" s="14">
        <v>0.6</v>
      </c>
      <c r="B19" s="15">
        <v>10</v>
      </c>
      <c r="C19" s="16">
        <v>0.99434999999999996</v>
      </c>
      <c r="D19" s="17">
        <v>3.2590000000000001E-2</v>
      </c>
      <c r="E19" s="17">
        <v>0.71350000000000002</v>
      </c>
      <c r="F19" s="18">
        <f t="shared" si="1"/>
        <v>1.1364207773922751E-3</v>
      </c>
      <c r="G19" s="16">
        <f t="shared" si="2"/>
        <v>0.98205278887279202</v>
      </c>
      <c r="H19" s="17">
        <f t="shared" si="3"/>
        <v>3.5486279925561998E-2</v>
      </c>
      <c r="I19" s="17">
        <f t="shared" si="4"/>
        <v>0.73987370391372176</v>
      </c>
      <c r="J19" s="18">
        <f t="shared" si="5"/>
        <v>3.6550399999999983E-3</v>
      </c>
      <c r="K19" s="16">
        <f t="shared" si="6"/>
        <v>1.2521945119999891</v>
      </c>
      <c r="L19" s="17">
        <f t="shared" si="0"/>
        <v>-8.16168933919643</v>
      </c>
      <c r="M19" s="17">
        <f t="shared" si="0"/>
        <v>-3.5646224178819077</v>
      </c>
      <c r="N19" s="18">
        <f t="shared" si="0"/>
        <v>-68.908116535187688</v>
      </c>
    </row>
    <row r="20" spans="1:14">
      <c r="A20" s="14">
        <v>0.8</v>
      </c>
      <c r="B20" s="15">
        <v>10</v>
      </c>
      <c r="C20" s="16">
        <v>0.99067000000000005</v>
      </c>
      <c r="D20" s="17">
        <v>3.193E-2</v>
      </c>
      <c r="E20" s="17">
        <v>0.70491000000000004</v>
      </c>
      <c r="F20" s="18">
        <f t="shared" si="1"/>
        <v>1.8835737430223886E-3</v>
      </c>
      <c r="G20" s="16">
        <f t="shared" si="2"/>
        <v>0.96965446944773914</v>
      </c>
      <c r="H20" s="17">
        <f t="shared" si="3"/>
        <v>3.5940019115744397E-2</v>
      </c>
      <c r="I20" s="17">
        <f t="shared" si="4"/>
        <v>0.73987370391372176</v>
      </c>
      <c r="J20" s="18">
        <f t="shared" si="5"/>
        <v>6.2590400000000074E-3</v>
      </c>
      <c r="K20" s="16">
        <f t="shared" si="6"/>
        <v>2.1673215784000024</v>
      </c>
      <c r="L20" s="17">
        <f t="shared" si="0"/>
        <v>-11.157531950192286</v>
      </c>
      <c r="M20" s="17">
        <f t="shared" si="0"/>
        <v>-4.7256313785411832</v>
      </c>
      <c r="N20" s="18">
        <f t="shared" si="0"/>
        <v>-69.90634757051582</v>
      </c>
    </row>
    <row r="21" spans="1:14" ht="15.75" thickBot="1">
      <c r="A21" s="20">
        <v>1</v>
      </c>
      <c r="B21" s="21">
        <v>10</v>
      </c>
      <c r="C21" s="22">
        <v>0.98565999999999998</v>
      </c>
      <c r="D21" s="23">
        <v>3.1289999999999998E-2</v>
      </c>
      <c r="E21" s="23">
        <v>0.69599</v>
      </c>
      <c r="F21" s="24">
        <f t="shared" si="1"/>
        <v>2.9097254631414524E-3</v>
      </c>
      <c r="G21" s="22">
        <f t="shared" si="2"/>
        <v>0.95419847328244267</v>
      </c>
      <c r="H21" s="23">
        <f t="shared" si="3"/>
        <v>3.6522171375664436E-2</v>
      </c>
      <c r="I21" s="23">
        <f t="shared" si="4"/>
        <v>0.73987370391372176</v>
      </c>
      <c r="J21" s="24">
        <f t="shared" si="5"/>
        <v>9.6000000000000044E-3</v>
      </c>
      <c r="K21" s="22">
        <f t="shared" si="6"/>
        <v>3.2971680000000068</v>
      </c>
      <c r="L21" s="23">
        <f t="shared" si="0"/>
        <v>-14.326013976131643</v>
      </c>
      <c r="M21" s="23">
        <f t="shared" si="0"/>
        <v>-5.9312425460709619</v>
      </c>
      <c r="N21" s="24">
        <f t="shared" si="0"/>
        <v>-69.690359758943217</v>
      </c>
    </row>
    <row r="23" spans="1:14" ht="15.75" thickBot="1">
      <c r="A23" s="26" t="s">
        <v>30</v>
      </c>
    </row>
    <row r="24" spans="1:14" ht="15.75" thickBot="1">
      <c r="A24" s="37" t="s">
        <v>7</v>
      </c>
      <c r="B24" s="37" t="s">
        <v>8</v>
      </c>
      <c r="C24" s="39" t="s">
        <v>9</v>
      </c>
      <c r="D24" s="40"/>
      <c r="E24" s="40"/>
      <c r="F24" s="41"/>
      <c r="G24" s="42" t="s">
        <v>10</v>
      </c>
      <c r="H24" s="43"/>
      <c r="I24" s="43"/>
      <c r="J24" s="43"/>
      <c r="K24" s="42" t="s">
        <v>11</v>
      </c>
      <c r="L24" s="43"/>
      <c r="M24" s="43"/>
      <c r="N24" s="43"/>
    </row>
    <row r="25" spans="1:14" ht="15.75" thickBot="1">
      <c r="A25" s="38"/>
      <c r="B25" s="38"/>
      <c r="C25" s="3" t="s">
        <v>12</v>
      </c>
      <c r="D25" s="3" t="s">
        <v>13</v>
      </c>
      <c r="E25" s="3" t="s">
        <v>14</v>
      </c>
      <c r="F25" s="4" t="s">
        <v>15</v>
      </c>
      <c r="G25" s="5" t="s">
        <v>12</v>
      </c>
      <c r="H25" s="6" t="s">
        <v>13</v>
      </c>
      <c r="I25" s="6" t="s">
        <v>14</v>
      </c>
      <c r="J25" s="7" t="s">
        <v>15</v>
      </c>
      <c r="K25" s="8" t="s">
        <v>12</v>
      </c>
      <c r="L25" s="6" t="s">
        <v>13</v>
      </c>
      <c r="M25" s="6" t="s">
        <v>14</v>
      </c>
      <c r="N25" s="7" t="s">
        <v>15</v>
      </c>
    </row>
    <row r="26" spans="1:14">
      <c r="A26" s="9">
        <v>0</v>
      </c>
      <c r="B26" s="10">
        <v>10</v>
      </c>
      <c r="C26" s="27">
        <v>0.19328000000000001</v>
      </c>
      <c r="D26" s="12">
        <v>3.4270000000000002E-2</v>
      </c>
      <c r="E26" s="28">
        <v>0.32257999999999998</v>
      </c>
      <c r="F26" s="29">
        <f>(1-C26)/(C26*5)</f>
        <v>0.83476821192052975</v>
      </c>
      <c r="G26" s="11">
        <f>1/(1+J26*5)</f>
        <v>0.94384143463898051</v>
      </c>
      <c r="H26" s="12">
        <f>(I26^2)/(PI()*5*G26)</f>
        <v>3.6922939477592058E-2</v>
      </c>
      <c r="I26" s="12">
        <f>((PI()/180)*(2*PI()*5)/(2+SQRT((((5^2)*($B$5^2)/($B$6^2))*1+4))))*B26</f>
        <v>0.73987370391372176</v>
      </c>
      <c r="J26" s="13">
        <f>0.0524*(A26^4)-0.15*(A26^3)+0.1659*(A26^2)-0.0706*(A26)+0.0119</f>
        <v>1.1900000000000001E-2</v>
      </c>
      <c r="K26" s="27">
        <f>((C26-G26)/G26)*100</f>
        <v>-79.521984000000003</v>
      </c>
      <c r="L26" s="12">
        <f t="shared" ref="L26:N37" si="7">((D26-H26)/H26)*100</f>
        <v>-7.1850711647757155</v>
      </c>
      <c r="M26" s="28">
        <f t="shared" si="7"/>
        <v>-56.400666993076875</v>
      </c>
      <c r="N26" s="29">
        <f t="shared" si="7"/>
        <v>6914.8589237019296</v>
      </c>
    </row>
    <row r="27" spans="1:14">
      <c r="A27" s="14">
        <v>0.05</v>
      </c>
      <c r="B27" s="15">
        <v>10</v>
      </c>
      <c r="C27" s="16">
        <v>0.81355999999999995</v>
      </c>
      <c r="D27" s="17">
        <v>3.499E-2</v>
      </c>
      <c r="E27" s="17">
        <v>0.66871999999999998</v>
      </c>
      <c r="F27" s="18">
        <f t="shared" ref="F27:F37" si="8">(1-C27)/(C27*5)</f>
        <v>4.5833128472392952E-2</v>
      </c>
      <c r="G27" s="16">
        <f t="shared" ref="G27:G37" si="9">1/(1+J27*5)</f>
        <v>0.95800890112415271</v>
      </c>
      <c r="H27" s="17">
        <f t="shared" ref="H27:H37" si="10">(I27^2)/(PI()*5*G27)</f>
        <v>3.6376906442858244E-2</v>
      </c>
      <c r="I27" s="17">
        <f t="shared" ref="I27:I37" si="11">((PI()/180)*(2*PI()*5)/(2+SQRT((((5^2)*($B$5^2)/($B$6^2))*1+4))))*B27</f>
        <v>0.73987370391372176</v>
      </c>
      <c r="J27" s="18">
        <f t="shared" ref="J27:J37" si="12">0.0524*(A27^4)-0.15*(A27^3)+0.1659*(A27^2)-0.0706*(A27)+0.0119</f>
        <v>8.7663275000000006E-3</v>
      </c>
      <c r="K27" s="16">
        <f t="shared" ref="K27:K37" si="13">((C27-G27)/G27)*100</f>
        <v>-15.078033299549997</v>
      </c>
      <c r="L27" s="17">
        <f t="shared" si="7"/>
        <v>-3.8126013959895984</v>
      </c>
      <c r="M27" s="17">
        <f t="shared" si="7"/>
        <v>-9.6170067320055974</v>
      </c>
      <c r="N27" s="18">
        <f t="shared" si="7"/>
        <v>422.83157881556389</v>
      </c>
    </row>
    <row r="28" spans="1:14">
      <c r="A28" s="14">
        <v>0.1</v>
      </c>
      <c r="B28" s="15">
        <v>10</v>
      </c>
      <c r="C28" s="16">
        <v>0.82635000000000003</v>
      </c>
      <c r="D28" s="17">
        <v>3.5540000000000002E-2</v>
      </c>
      <c r="E28" s="17">
        <v>0.67922000000000005</v>
      </c>
      <c r="F28" s="18">
        <f t="shared" si="8"/>
        <v>4.2028196284867175E-2</v>
      </c>
      <c r="G28" s="16">
        <f t="shared" si="9"/>
        <v>0.96920712654123309</v>
      </c>
      <c r="H28" s="17">
        <f t="shared" si="10"/>
        <v>3.5956607430224184E-2</v>
      </c>
      <c r="I28" s="17">
        <f t="shared" si="11"/>
        <v>0.73987370391372176</v>
      </c>
      <c r="J28" s="18">
        <f t="shared" si="12"/>
        <v>6.3542400000000006E-3</v>
      </c>
      <c r="K28" s="16">
        <f t="shared" si="13"/>
        <v>-14.739586887999989</v>
      </c>
      <c r="L28" s="17">
        <f t="shared" si="7"/>
        <v>-1.1586394267941773</v>
      </c>
      <c r="M28" s="17">
        <f t="shared" si="7"/>
        <v>-8.1978456043079859</v>
      </c>
      <c r="N28" s="18">
        <f t="shared" si="7"/>
        <v>561.41971793427979</v>
      </c>
    </row>
    <row r="29" spans="1:14">
      <c r="A29" s="14">
        <v>0.15</v>
      </c>
      <c r="B29" s="15">
        <v>10</v>
      </c>
      <c r="C29" s="16">
        <v>0.83516000000000001</v>
      </c>
      <c r="D29" s="17">
        <v>3.5249999999999997E-2</v>
      </c>
      <c r="E29" s="17">
        <v>0.67998000000000003</v>
      </c>
      <c r="F29" s="18">
        <f t="shared" si="8"/>
        <v>3.9475070645145841E-2</v>
      </c>
      <c r="G29" s="16">
        <f t="shared" si="9"/>
        <v>0.97769378193231904</v>
      </c>
      <c r="H29" s="17">
        <f t="shared" si="10"/>
        <v>3.564449402423548E-2</v>
      </c>
      <c r="I29" s="17">
        <f t="shared" si="11"/>
        <v>0.73987370391372176</v>
      </c>
      <c r="J29" s="18">
        <f t="shared" si="12"/>
        <v>4.5630275000000022E-3</v>
      </c>
      <c r="K29" s="16">
        <f t="shared" si="13"/>
        <v>-14.57857097654999</v>
      </c>
      <c r="L29" s="17">
        <f t="shared" si="7"/>
        <v>-1.1067460347936449</v>
      </c>
      <c r="M29" s="17">
        <f t="shared" si="7"/>
        <v>-8.095125370303208</v>
      </c>
      <c r="N29" s="18">
        <f t="shared" si="7"/>
        <v>765.10700724783749</v>
      </c>
    </row>
    <row r="30" spans="1:14">
      <c r="A30" s="14">
        <v>0.2</v>
      </c>
      <c r="B30" s="15">
        <v>10</v>
      </c>
      <c r="C30" s="16">
        <v>0.83950000000000002</v>
      </c>
      <c r="D30" s="17">
        <v>3.5249999999999997E-2</v>
      </c>
      <c r="E30" s="17">
        <v>0.68174999999999997</v>
      </c>
      <c r="F30" s="18">
        <f t="shared" si="8"/>
        <v>3.8237045860631327E-2</v>
      </c>
      <c r="G30" s="16">
        <f t="shared" si="9"/>
        <v>0.98376860503185848</v>
      </c>
      <c r="H30" s="17">
        <f t="shared" si="10"/>
        <v>3.5424387390864308E-2</v>
      </c>
      <c r="I30" s="17">
        <f t="shared" si="11"/>
        <v>0.73987370391372176</v>
      </c>
      <c r="J30" s="18">
        <f t="shared" si="12"/>
        <v>3.2998400000000018E-3</v>
      </c>
      <c r="K30" s="16">
        <f t="shared" si="13"/>
        <v>-14.664892160000006</v>
      </c>
      <c r="L30" s="17">
        <f t="shared" si="7"/>
        <v>-0.49228061148993774</v>
      </c>
      <c r="M30" s="17">
        <f t="shared" si="7"/>
        <v>-7.8558953516341914</v>
      </c>
      <c r="N30" s="18">
        <f t="shared" si="7"/>
        <v>1058.7545414514434</v>
      </c>
    </row>
    <row r="31" spans="1:14">
      <c r="A31" s="14">
        <v>0.3</v>
      </c>
      <c r="B31" s="15">
        <v>10</v>
      </c>
      <c r="C31" s="16">
        <v>0.84038000000000002</v>
      </c>
      <c r="D31" s="17">
        <v>3.4599999999999999E-2</v>
      </c>
      <c r="E31" s="17">
        <v>0.67584</v>
      </c>
      <c r="F31" s="18">
        <f t="shared" si="8"/>
        <v>3.7987577048478063E-2</v>
      </c>
      <c r="G31" s="16">
        <f t="shared" si="9"/>
        <v>0.9899743319455212</v>
      </c>
      <c r="H31" s="17">
        <f t="shared" si="10"/>
        <v>3.5202327012996248E-2</v>
      </c>
      <c r="I31" s="17">
        <f t="shared" si="11"/>
        <v>0.73987370391372176</v>
      </c>
      <c r="J31" s="18">
        <f t="shared" si="12"/>
        <v>2.0254400000000016E-3</v>
      </c>
      <c r="K31" s="16">
        <f t="shared" si="13"/>
        <v>-15.110930366399987</v>
      </c>
      <c r="L31" s="17">
        <f t="shared" si="7"/>
        <v>-1.7110431727251389</v>
      </c>
      <c r="M31" s="17">
        <f t="shared" si="7"/>
        <v>-8.6546803292239822</v>
      </c>
      <c r="N31" s="18">
        <f t="shared" si="7"/>
        <v>1775.5222099137982</v>
      </c>
    </row>
    <row r="32" spans="1:14">
      <c r="A32" s="14">
        <v>0.35699999999999998</v>
      </c>
      <c r="B32" s="15">
        <v>10</v>
      </c>
      <c r="C32" s="16">
        <v>0.84221000000000001</v>
      </c>
      <c r="D32" s="17">
        <v>3.4630000000000001E-2</v>
      </c>
      <c r="E32" s="17">
        <v>0.67686000000000002</v>
      </c>
      <c r="F32" s="18">
        <f t="shared" si="8"/>
        <v>3.7470464610964004E-2</v>
      </c>
      <c r="G32" s="16">
        <f t="shared" si="9"/>
        <v>0.99075702302057633</v>
      </c>
      <c r="H32" s="17">
        <f t="shared" si="10"/>
        <v>3.5174517422416465E-2</v>
      </c>
      <c r="I32" s="17">
        <f t="shared" si="11"/>
        <v>0.73987370391372176</v>
      </c>
      <c r="J32" s="18">
        <f t="shared" si="12"/>
        <v>1.8658413242924003E-3</v>
      </c>
      <c r="K32" s="16">
        <f t="shared" si="13"/>
        <v>-14.993284889133838</v>
      </c>
      <c r="L32" s="17">
        <f t="shared" si="7"/>
        <v>-1.548045182474763</v>
      </c>
      <c r="M32" s="17">
        <f t="shared" si="7"/>
        <v>-8.5168189625333532</v>
      </c>
      <c r="N32" s="18">
        <f t="shared" si="7"/>
        <v>1908.2342546022378</v>
      </c>
    </row>
    <row r="33" spans="1:14">
      <c r="A33" s="14">
        <v>0.4</v>
      </c>
      <c r="B33" s="15">
        <v>10</v>
      </c>
      <c r="C33" s="16">
        <v>0.84379999999999999</v>
      </c>
      <c r="D33" s="17">
        <v>3.4729999999999997E-2</v>
      </c>
      <c r="E33" s="17">
        <v>0.67845</v>
      </c>
      <c r="F33" s="18">
        <f t="shared" si="8"/>
        <v>3.7022991230149321E-2</v>
      </c>
      <c r="G33" s="16">
        <f t="shared" si="9"/>
        <v>0.99036650691394668</v>
      </c>
      <c r="H33" s="17">
        <f t="shared" si="10"/>
        <v>3.5188387252929193E-2</v>
      </c>
      <c r="I33" s="17">
        <f t="shared" si="11"/>
        <v>0.73987370391372176</v>
      </c>
      <c r="J33" s="18">
        <f t="shared" si="12"/>
        <v>1.9454400000000031E-3</v>
      </c>
      <c r="K33" s="16">
        <f t="shared" si="13"/>
        <v>-14.799218864000002</v>
      </c>
      <c r="L33" s="17">
        <f t="shared" si="7"/>
        <v>-1.3026662734906624</v>
      </c>
      <c r="M33" s="17">
        <f t="shared" si="7"/>
        <v>-8.3019174203391479</v>
      </c>
      <c r="N33" s="18">
        <f t="shared" si="7"/>
        <v>1803.0651796071461</v>
      </c>
    </row>
    <row r="34" spans="1:14">
      <c r="A34" s="14">
        <v>0.5</v>
      </c>
      <c r="B34" s="15">
        <v>10</v>
      </c>
      <c r="C34" s="16">
        <v>0.84530000000000005</v>
      </c>
      <c r="D34" s="17">
        <v>3.449E-2</v>
      </c>
      <c r="E34" s="17">
        <v>0.67669000000000001</v>
      </c>
      <c r="F34" s="18">
        <f t="shared" si="8"/>
        <v>3.6602389684135796E-2</v>
      </c>
      <c r="G34" s="16">
        <f t="shared" si="9"/>
        <v>0.98716683119447202</v>
      </c>
      <c r="H34" s="17">
        <f t="shared" si="10"/>
        <v>3.5302442369797772E-2</v>
      </c>
      <c r="I34" s="17">
        <f t="shared" si="11"/>
        <v>0.73987370391372176</v>
      </c>
      <c r="J34" s="18">
        <f t="shared" si="12"/>
        <v>2.6000000000000016E-3</v>
      </c>
      <c r="K34" s="16">
        <f t="shared" si="13"/>
        <v>-14.371110000000009</v>
      </c>
      <c r="L34" s="17">
        <f t="shared" si="7"/>
        <v>-2.3013772284855833</v>
      </c>
      <c r="M34" s="17">
        <f t="shared" si="7"/>
        <v>-8.539795856981792</v>
      </c>
      <c r="N34" s="18">
        <f t="shared" si="7"/>
        <v>1307.7842186206067</v>
      </c>
    </row>
    <row r="35" spans="1:14">
      <c r="A35" s="14">
        <v>0.6</v>
      </c>
      <c r="B35" s="15">
        <v>10</v>
      </c>
      <c r="C35" s="16">
        <v>0.84779000000000004</v>
      </c>
      <c r="D35" s="17">
        <v>3.4270000000000002E-2</v>
      </c>
      <c r="E35" s="17">
        <v>0.67554000000000003</v>
      </c>
      <c r="F35" s="18">
        <f t="shared" si="8"/>
        <v>3.5907477087486275E-2</v>
      </c>
      <c r="G35" s="16">
        <f t="shared" si="9"/>
        <v>0.98205278887279202</v>
      </c>
      <c r="H35" s="17">
        <f t="shared" si="10"/>
        <v>3.5486279925561998E-2</v>
      </c>
      <c r="I35" s="17">
        <f t="shared" si="11"/>
        <v>0.73987370391372176</v>
      </c>
      <c r="J35" s="18">
        <f t="shared" si="12"/>
        <v>3.6550399999999983E-3</v>
      </c>
      <c r="K35" s="16">
        <f t="shared" si="13"/>
        <v>-13.671646819200001</v>
      </c>
      <c r="L35" s="17">
        <f t="shared" si="7"/>
        <v>-3.4274652854943728</v>
      </c>
      <c r="M35" s="17">
        <f t="shared" si="7"/>
        <v>-8.6952277900153376</v>
      </c>
      <c r="N35" s="18">
        <f t="shared" si="7"/>
        <v>882.40996233929843</v>
      </c>
    </row>
    <row r="36" spans="1:14">
      <c r="A36" s="14">
        <v>0.8</v>
      </c>
      <c r="B36" s="15">
        <v>10</v>
      </c>
      <c r="C36" s="16">
        <v>0.85011000000000003</v>
      </c>
      <c r="D36" s="17">
        <v>3.3590000000000002E-2</v>
      </c>
      <c r="E36" s="17">
        <v>0.66973000000000005</v>
      </c>
      <c r="F36" s="30">
        <f t="shared" si="8"/>
        <v>3.5263671760125147E-2</v>
      </c>
      <c r="G36" s="16">
        <f t="shared" si="9"/>
        <v>0.96965446944773914</v>
      </c>
      <c r="H36" s="17">
        <f t="shared" si="10"/>
        <v>3.5940019115744397E-2</v>
      </c>
      <c r="I36" s="17">
        <f t="shared" si="11"/>
        <v>0.73987370391372176</v>
      </c>
      <c r="J36" s="18">
        <f t="shared" si="12"/>
        <v>6.2590400000000074E-3</v>
      </c>
      <c r="K36" s="16">
        <f t="shared" si="13"/>
        <v>-12.328563752799999</v>
      </c>
      <c r="L36" s="17">
        <f t="shared" si="7"/>
        <v>-6.5387252805185963</v>
      </c>
      <c r="M36" s="17">
        <f t="shared" si="7"/>
        <v>-9.4804969473413419</v>
      </c>
      <c r="N36" s="18">
        <f t="shared" si="7"/>
        <v>463.40384084660116</v>
      </c>
    </row>
    <row r="37" spans="1:14" ht="15.75" thickBot="1">
      <c r="A37" s="20">
        <v>1</v>
      </c>
      <c r="B37" s="21">
        <v>10</v>
      </c>
      <c r="C37" s="22">
        <v>0.84902</v>
      </c>
      <c r="D37" s="23">
        <v>3.3140000000000003E-2</v>
      </c>
      <c r="E37" s="23">
        <v>0.66483999999999999</v>
      </c>
      <c r="F37" s="24">
        <f t="shared" si="8"/>
        <v>3.5565711055098821E-2</v>
      </c>
      <c r="G37" s="22">
        <f t="shared" si="9"/>
        <v>0.95419847328244267</v>
      </c>
      <c r="H37" s="23">
        <f t="shared" si="10"/>
        <v>3.6522171375664436E-2</v>
      </c>
      <c r="I37" s="23">
        <f t="shared" si="11"/>
        <v>0.73987370391372176</v>
      </c>
      <c r="J37" s="24">
        <f t="shared" si="12"/>
        <v>9.6000000000000044E-3</v>
      </c>
      <c r="K37" s="22">
        <f t="shared" si="13"/>
        <v>-11.022703999999992</v>
      </c>
      <c r="L37" s="23">
        <f t="shared" si="7"/>
        <v>-9.260597736305602</v>
      </c>
      <c r="M37" s="23">
        <f t="shared" si="7"/>
        <v>-10.141420558240521</v>
      </c>
      <c r="N37" s="24">
        <f t="shared" si="7"/>
        <v>270.47615682394593</v>
      </c>
    </row>
  </sheetData>
  <mergeCells count="11">
    <mergeCell ref="H1:Q3"/>
    <mergeCell ref="K8:N8"/>
    <mergeCell ref="A8:A9"/>
    <mergeCell ref="B8:B9"/>
    <mergeCell ref="C8:F8"/>
    <mergeCell ref="G8:J8"/>
    <mergeCell ref="A24:A25"/>
    <mergeCell ref="B24:B25"/>
    <mergeCell ref="C24:F24"/>
    <mergeCell ref="G24:J24"/>
    <mergeCell ref="K24:N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sqref="A1:J3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16</v>
      </c>
    </row>
    <row r="7" spans="1:14">
      <c r="A7" t="s">
        <v>3</v>
      </c>
      <c r="B7">
        <v>0.2</v>
      </c>
      <c r="D7" t="s">
        <v>17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5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10">
        <v>10</v>
      </c>
      <c r="C13" s="11">
        <v>0.83104999999999996</v>
      </c>
      <c r="D13" s="12">
        <v>2.5899999999999999E-2</v>
      </c>
      <c r="E13" s="12">
        <v>0.82232000000000005</v>
      </c>
      <c r="F13" s="13">
        <f>(1-C13)/(C13*10)</f>
        <v>2.0329703387281156E-2</v>
      </c>
      <c r="G13" s="11">
        <f>1/(1+J13*10)</f>
        <v>0.89365504915102767</v>
      </c>
      <c r="H13" s="12">
        <f>(I13^2)/(PI()*10*G13)</f>
        <v>2.8533621567847108E-2</v>
      </c>
      <c r="I13" s="12">
        <f>((PI()/180)*(2*PI()*10)/(2+SQRT((((10^2)*($B$8^2)/($B$9^2))*1+4))))*B13</f>
        <v>0.89503154395892615</v>
      </c>
      <c r="J13" s="13">
        <f>0.0524*(A13^4)-0.15*(A13^3)+0.1659*(A13^2)-0.0706*(A13)+0.0119</f>
        <v>1.1900000000000001E-2</v>
      </c>
      <c r="K13" s="11">
        <f>((C13-G13)/G13)*100</f>
        <v>-7.0055050000000021</v>
      </c>
      <c r="L13" s="12">
        <f t="shared" ref="L13:N24" si="0">((D13-H13)/H13)*100</f>
        <v>-9.2298888929500098</v>
      </c>
      <c r="M13" s="12">
        <f t="shared" si="0"/>
        <v>-8.123908531458742</v>
      </c>
      <c r="N13" s="13">
        <f t="shared" si="0"/>
        <v>70.837843590597942</v>
      </c>
    </row>
    <row r="14" spans="1:14">
      <c r="A14" s="14">
        <v>0.05</v>
      </c>
      <c r="B14" s="15">
        <v>10</v>
      </c>
      <c r="C14" s="16">
        <v>0.89353000000000005</v>
      </c>
      <c r="D14" s="17">
        <v>2.554E-2</v>
      </c>
      <c r="E14" s="17">
        <v>0.84677999999999998</v>
      </c>
      <c r="F14" s="18">
        <f t="shared" ref="F14:F24" si="1">(1-C14)/(C14*10)</f>
        <v>1.191566035835394E-2</v>
      </c>
      <c r="G14" s="16">
        <f t="shared" ref="G14:G24" si="2">1/(1+J14*10)</f>
        <v>0.91940219274205071</v>
      </c>
      <c r="H14" s="17">
        <f t="shared" ref="H14:H24" si="3">(I14^2)/(PI()*10*G14)</f>
        <v>2.7734559680156583E-2</v>
      </c>
      <c r="I14" s="17">
        <f t="shared" ref="I14:I24" si="4">((PI()/180)*(2*PI()*10)/(2+SQRT((((10^2)*($B$8^2)/($B$9^2))*1+4))))*B14</f>
        <v>0.89503154395892615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-2.8140233889250044</v>
      </c>
      <c r="L14" s="17">
        <f t="shared" si="0"/>
        <v>-7.9127258750992091</v>
      </c>
      <c r="M14" s="17">
        <f t="shared" si="0"/>
        <v>-5.3910439564508215</v>
      </c>
      <c r="N14" s="18">
        <f t="shared" si="0"/>
        <v>35.925338841766283</v>
      </c>
    </row>
    <row r="15" spans="1:14">
      <c r="A15" s="14">
        <v>0.1</v>
      </c>
      <c r="B15" s="15">
        <v>10</v>
      </c>
      <c r="C15" s="16">
        <v>0.91981999999999997</v>
      </c>
      <c r="D15" s="17">
        <v>2.537E-2</v>
      </c>
      <c r="E15" s="17">
        <v>0.85631000000000002</v>
      </c>
      <c r="F15" s="18">
        <f t="shared" si="1"/>
        <v>8.7169228762149151E-3</v>
      </c>
      <c r="G15" s="16">
        <f t="shared" si="2"/>
        <v>0.94025400397765058</v>
      </c>
      <c r="H15" s="17">
        <f t="shared" si="3"/>
        <v>2.7119496302913205E-2</v>
      </c>
      <c r="I15" s="17">
        <f t="shared" si="4"/>
        <v>0.89503154395892615</v>
      </c>
      <c r="J15" s="18">
        <f t="shared" si="5"/>
        <v>6.3542400000000006E-3</v>
      </c>
      <c r="K15" s="16">
        <f t="shared" si="6"/>
        <v>-2.173242963200007</v>
      </c>
      <c r="L15" s="17">
        <f t="shared" si="0"/>
        <v>-6.4510648847311804</v>
      </c>
      <c r="M15" s="17">
        <f t="shared" si="0"/>
        <v>-4.3262770145119154</v>
      </c>
      <c r="N15" s="18">
        <f t="shared" si="0"/>
        <v>37.182776794941866</v>
      </c>
    </row>
    <row r="16" spans="1:14">
      <c r="A16" s="14">
        <v>0.15</v>
      </c>
      <c r="B16" s="15">
        <v>10</v>
      </c>
      <c r="C16" s="16">
        <v>0.93527000000000005</v>
      </c>
      <c r="D16" s="17">
        <v>2.529E-2</v>
      </c>
      <c r="E16" s="17">
        <v>0.86202999999999996</v>
      </c>
      <c r="F16" s="18">
        <f t="shared" si="1"/>
        <v>6.920996075999439E-3</v>
      </c>
      <c r="G16" s="16">
        <f t="shared" si="2"/>
        <v>0.95636098524404345</v>
      </c>
      <c r="H16" s="17">
        <f t="shared" si="3"/>
        <v>2.6662751176705895E-2</v>
      </c>
      <c r="I16" s="17">
        <f t="shared" si="4"/>
        <v>0.89503154395892615</v>
      </c>
      <c r="J16" s="18">
        <f t="shared" si="5"/>
        <v>4.5630275000000022E-3</v>
      </c>
      <c r="K16" s="16">
        <f t="shared" si="6"/>
        <v>-2.2053372700750042</v>
      </c>
      <c r="L16" s="17">
        <f t="shared" si="0"/>
        <v>-5.1485728821008125</v>
      </c>
      <c r="M16" s="17">
        <f t="shared" si="0"/>
        <v>-3.6871933935370498</v>
      </c>
      <c r="N16" s="18">
        <f t="shared" si="0"/>
        <v>51.675528495049292</v>
      </c>
    </row>
    <row r="17" spans="1:14">
      <c r="A17" s="14">
        <v>0.2</v>
      </c>
      <c r="B17" s="15">
        <v>10</v>
      </c>
      <c r="C17" s="16">
        <v>0.94479999999999997</v>
      </c>
      <c r="D17" s="17">
        <v>2.5239999999999999E-2</v>
      </c>
      <c r="E17" s="17">
        <v>0.86553000000000002</v>
      </c>
      <c r="F17" s="18">
        <f t="shared" si="1"/>
        <v>5.8425063505503838E-3</v>
      </c>
      <c r="G17" s="16">
        <f t="shared" si="2"/>
        <v>0.96805571044446914</v>
      </c>
      <c r="H17" s="17">
        <f t="shared" si="3"/>
        <v>2.634064828042141E-2</v>
      </c>
      <c r="I17" s="17">
        <f t="shared" si="4"/>
        <v>0.89503154395892615</v>
      </c>
      <c r="J17" s="18">
        <f t="shared" si="5"/>
        <v>3.2998400000000018E-3</v>
      </c>
      <c r="K17" s="16">
        <f t="shared" si="6"/>
        <v>-2.402311167999994</v>
      </c>
      <c r="L17" s="17">
        <f t="shared" si="0"/>
        <v>-4.1785162942990492</v>
      </c>
      <c r="M17" s="17">
        <f t="shared" si="0"/>
        <v>-3.2961457233601119</v>
      </c>
      <c r="N17" s="18">
        <f t="shared" si="0"/>
        <v>77.054231433959842</v>
      </c>
    </row>
    <row r="18" spans="1:14">
      <c r="A18" s="14">
        <v>0.3</v>
      </c>
      <c r="B18" s="15">
        <v>10</v>
      </c>
      <c r="C18" s="16">
        <v>0.95381000000000005</v>
      </c>
      <c r="D18" s="17">
        <v>2.5139999999999999E-2</v>
      </c>
      <c r="E18" s="17">
        <v>0.86800999999999995</v>
      </c>
      <c r="F18" s="18">
        <f t="shared" si="1"/>
        <v>4.8426835533282257E-3</v>
      </c>
      <c r="G18" s="16">
        <f t="shared" si="2"/>
        <v>0.98014769649608957</v>
      </c>
      <c r="H18" s="17">
        <f t="shared" si="3"/>
        <v>2.6015686284656756E-2</v>
      </c>
      <c r="I18" s="17">
        <f t="shared" si="4"/>
        <v>0.89503154395892615</v>
      </c>
      <c r="J18" s="18">
        <f t="shared" si="5"/>
        <v>2.0254400000000016E-3</v>
      </c>
      <c r="K18" s="16">
        <f t="shared" si="6"/>
        <v>-2.6871150735999922</v>
      </c>
      <c r="L18" s="17">
        <f t="shared" si="0"/>
        <v>-3.3659934051911193</v>
      </c>
      <c r="M18" s="17">
        <f t="shared" si="0"/>
        <v>-3.0190605170633229</v>
      </c>
      <c r="N18" s="18">
        <f t="shared" si="0"/>
        <v>139.09291577771853</v>
      </c>
    </row>
    <row r="19" spans="1:14">
      <c r="A19" s="14">
        <v>0.35699999999999998</v>
      </c>
      <c r="B19" s="15">
        <v>10</v>
      </c>
      <c r="C19" s="16">
        <v>0.95542000000000005</v>
      </c>
      <c r="D19" s="17">
        <v>2.5090000000000001E-2</v>
      </c>
      <c r="E19" s="17">
        <v>0.86773</v>
      </c>
      <c r="F19" s="18">
        <f t="shared" si="1"/>
        <v>4.6660107596659013E-3</v>
      </c>
      <c r="G19" s="16">
        <f t="shared" si="2"/>
        <v>0.98168334644827171</v>
      </c>
      <c r="H19" s="17">
        <f t="shared" si="3"/>
        <v>2.5974989875225386E-2</v>
      </c>
      <c r="I19" s="17">
        <f t="shared" si="4"/>
        <v>0.89503154395892615</v>
      </c>
      <c r="J19" s="18">
        <f t="shared" si="5"/>
        <v>1.8658413242924003E-3</v>
      </c>
      <c r="K19" s="16">
        <f t="shared" si="6"/>
        <v>-2.6753378819445595</v>
      </c>
      <c r="L19" s="17">
        <f t="shared" si="0"/>
        <v>-3.4070845820404974</v>
      </c>
      <c r="M19" s="17">
        <f t="shared" si="0"/>
        <v>-3.0503443306774716</v>
      </c>
      <c r="N19" s="18">
        <f t="shared" si="0"/>
        <v>150.07543240234719</v>
      </c>
    </row>
    <row r="20" spans="1:14">
      <c r="A20" s="14">
        <v>0.4</v>
      </c>
      <c r="B20" s="15">
        <v>10</v>
      </c>
      <c r="C20" s="16">
        <v>0.95552999999999999</v>
      </c>
      <c r="D20" s="17">
        <v>2.504E-2</v>
      </c>
      <c r="E20" s="17">
        <v>0.86697000000000002</v>
      </c>
      <c r="F20" s="31">
        <f t="shared" si="1"/>
        <v>4.6539616757192356E-3</v>
      </c>
      <c r="G20" s="16">
        <f t="shared" si="2"/>
        <v>0.98091685120982353</v>
      </c>
      <c r="H20" s="17">
        <f t="shared" si="3"/>
        <v>2.5995286912669023E-2</v>
      </c>
      <c r="I20" s="17">
        <f t="shared" si="4"/>
        <v>0.89503154395892615</v>
      </c>
      <c r="J20" s="18">
        <f t="shared" si="5"/>
        <v>1.9454400000000031E-3</v>
      </c>
      <c r="K20" s="16">
        <f t="shared" si="6"/>
        <v>-2.5880737167999928</v>
      </c>
      <c r="L20" s="17">
        <f t="shared" si="0"/>
        <v>-3.6748465822989482</v>
      </c>
      <c r="M20" s="17">
        <f t="shared" si="0"/>
        <v>-3.1352575390587458</v>
      </c>
      <c r="N20" s="18">
        <f t="shared" si="0"/>
        <v>139.22411771728903</v>
      </c>
    </row>
    <row r="21" spans="1:14">
      <c r="A21" s="14">
        <v>0.5</v>
      </c>
      <c r="B21" s="15">
        <v>10</v>
      </c>
      <c r="C21" s="16">
        <v>0.95337000000000005</v>
      </c>
      <c r="D21" s="17">
        <v>2.4920000000000001E-2</v>
      </c>
      <c r="E21" s="17">
        <v>0.86397000000000002</v>
      </c>
      <c r="F21" s="18">
        <f t="shared" si="1"/>
        <v>4.8910706231578456E-3</v>
      </c>
      <c r="G21" s="16">
        <f t="shared" si="2"/>
        <v>0.97465886939571145</v>
      </c>
      <c r="H21" s="17">
        <f t="shared" si="3"/>
        <v>2.6162194574272685E-2</v>
      </c>
      <c r="I21" s="17">
        <f t="shared" si="4"/>
        <v>0.89503154395892615</v>
      </c>
      <c r="J21" s="18">
        <f t="shared" si="5"/>
        <v>2.6000000000000016E-3</v>
      </c>
      <c r="K21" s="16">
        <f t="shared" si="6"/>
        <v>-2.1842379999999895</v>
      </c>
      <c r="L21" s="17">
        <f t="shared" si="0"/>
        <v>-4.748051891236333</v>
      </c>
      <c r="M21" s="17">
        <f t="shared" si="0"/>
        <v>-3.4704412563532592</v>
      </c>
      <c r="N21" s="18">
        <f t="shared" si="0"/>
        <v>88.118100890686264</v>
      </c>
    </row>
    <row r="22" spans="1:14">
      <c r="A22" s="14">
        <v>0.6</v>
      </c>
      <c r="B22" s="15">
        <v>10</v>
      </c>
      <c r="C22" s="16">
        <v>0.94918000000000002</v>
      </c>
      <c r="D22" s="17">
        <v>2.478E-2</v>
      </c>
      <c r="E22" s="17">
        <v>0.85951999999999995</v>
      </c>
      <c r="F22" s="18">
        <f t="shared" si="1"/>
        <v>5.3540951136770666E-3</v>
      </c>
      <c r="G22" s="16">
        <f t="shared" si="2"/>
        <v>0.96473842468248538</v>
      </c>
      <c r="H22" s="17">
        <f t="shared" si="3"/>
        <v>2.6431221492046957E-2</v>
      </c>
      <c r="I22" s="17">
        <f t="shared" si="4"/>
        <v>0.89503154395892615</v>
      </c>
      <c r="J22" s="18">
        <f t="shared" si="5"/>
        <v>3.6550399999999983E-3</v>
      </c>
      <c r="K22" s="16">
        <f t="shared" si="6"/>
        <v>-1.6127091328000072</v>
      </c>
      <c r="L22" s="17">
        <f t="shared" si="0"/>
        <v>-6.2472386777274078</v>
      </c>
      <c r="M22" s="17">
        <f t="shared" si="0"/>
        <v>-3.9676304370067936</v>
      </c>
      <c r="N22" s="18">
        <f t="shared" si="0"/>
        <v>46.485267293301007</v>
      </c>
    </row>
    <row r="23" spans="1:14">
      <c r="A23" s="14">
        <v>0.8</v>
      </c>
      <c r="B23" s="15">
        <v>10</v>
      </c>
      <c r="C23" s="16">
        <v>0.93644000000000005</v>
      </c>
      <c r="D23" s="17">
        <v>2.4539999999999999E-2</v>
      </c>
      <c r="E23" s="17">
        <v>0.84960000000000002</v>
      </c>
      <c r="F23" s="18">
        <f t="shared" si="1"/>
        <v>6.7874076288923961E-3</v>
      </c>
      <c r="G23" s="16">
        <f t="shared" si="2"/>
        <v>0.94109639989218785</v>
      </c>
      <c r="H23" s="17">
        <f t="shared" si="3"/>
        <v>2.7095221050247802E-2</v>
      </c>
      <c r="I23" s="17">
        <f t="shared" si="4"/>
        <v>0.89503154395892615</v>
      </c>
      <c r="J23" s="18">
        <f t="shared" si="5"/>
        <v>6.2590400000000074E-3</v>
      </c>
      <c r="K23" s="16">
        <f t="shared" si="6"/>
        <v>-0.4947845823999793</v>
      </c>
      <c r="L23" s="17">
        <f t="shared" si="0"/>
        <v>-9.4305229896784084</v>
      </c>
      <c r="M23" s="17">
        <f t="shared" si="0"/>
        <v>-5.075971262193975</v>
      </c>
      <c r="N23" s="18">
        <f t="shared" si="0"/>
        <v>8.441672027857118</v>
      </c>
    </row>
    <row r="24" spans="1:14" ht="15.75" thickBot="1">
      <c r="A24" s="20">
        <v>1</v>
      </c>
      <c r="B24" s="21">
        <v>10</v>
      </c>
      <c r="C24" s="22">
        <v>0.92178000000000004</v>
      </c>
      <c r="D24" s="23">
        <v>2.4309999999999998E-2</v>
      </c>
      <c r="E24" s="23">
        <v>0.83904999999999996</v>
      </c>
      <c r="F24" s="24">
        <f t="shared" si="1"/>
        <v>8.4857558202607944E-3</v>
      </c>
      <c r="G24" s="22">
        <f t="shared" si="2"/>
        <v>0.91240875912408748</v>
      </c>
      <c r="H24" s="23">
        <f t="shared" si="3"/>
        <v>2.7947139623199672E-2</v>
      </c>
      <c r="I24" s="23">
        <f t="shared" si="4"/>
        <v>0.89503154395892615</v>
      </c>
      <c r="J24" s="24">
        <f t="shared" si="5"/>
        <v>9.6000000000000044E-3</v>
      </c>
      <c r="K24" s="22">
        <f t="shared" si="6"/>
        <v>1.0270880000000175</v>
      </c>
      <c r="L24" s="23">
        <f t="shared" si="0"/>
        <v>-13.014353784458091</v>
      </c>
      <c r="M24" s="23">
        <f t="shared" si="0"/>
        <v>-6.2547006680130179</v>
      </c>
      <c r="N24" s="24">
        <f t="shared" si="0"/>
        <v>-11.606710205616766</v>
      </c>
    </row>
    <row r="26" spans="1:14" ht="15.75" thickBot="1">
      <c r="A26" s="26" t="s">
        <v>19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10">
        <v>10</v>
      </c>
      <c r="C29" s="11"/>
      <c r="D29" s="12"/>
      <c r="E29" s="12"/>
      <c r="F29" s="13"/>
      <c r="G29" s="11">
        <f>1/(1+J29*10)</f>
        <v>0.89365504915102767</v>
      </c>
      <c r="H29" s="12">
        <f>(I29^2)/(PI()*10*G29)</f>
        <v>2.8533621567847108E-2</v>
      </c>
      <c r="I29" s="12">
        <f>((PI()/180)*(2*PI()*10)/(2+SQRT((((10^2)*($B$8^2)/($B$9^2))*1+4))))*B29</f>
        <v>0.89503154395892615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5">
        <v>10</v>
      </c>
      <c r="C30" s="16">
        <v>0.77219000000000004</v>
      </c>
      <c r="D30" s="17">
        <v>2.8039999999999999E-2</v>
      </c>
      <c r="E30" s="17">
        <v>0.82479999999999998</v>
      </c>
      <c r="F30" s="18">
        <f t="shared" ref="F30:F40" si="8">(1-C30)/(C30*10)</f>
        <v>2.9501806550201366E-2</v>
      </c>
      <c r="G30" s="16">
        <f t="shared" ref="G30:G40" si="9">1/(1+J30*10)</f>
        <v>0.91940219274205071</v>
      </c>
      <c r="H30" s="17">
        <f t="shared" ref="H30:H40" si="10">(I30^2)/(PI()*10*G30)</f>
        <v>2.7734559680156583E-2</v>
      </c>
      <c r="I30" s="17">
        <f t="shared" ref="I30:I40" si="11">((PI()/180)*(2*PI()*10)/(2+SQRT((((10^2)*($B$8^2)/($B$9^2))*1+4))))*B30</f>
        <v>0.89503154395892615</v>
      </c>
      <c r="J30" s="18">
        <f t="shared" ref="J30:J40" si="12">0.0524*(A30^4)-0.15*(A30^3)+0.1659*(A30^2)-0.0706*(A30)+0.0119</f>
        <v>8.7663275000000006E-3</v>
      </c>
      <c r="K30" s="16">
        <f t="shared" ref="K30:K40" si="13">((C30-G30)/G30)*100</f>
        <v>-16.011729567775003</v>
      </c>
      <c r="L30" s="17">
        <f t="shared" si="7"/>
        <v>1.1012986085441676</v>
      </c>
      <c r="M30" s="17">
        <f t="shared" si="7"/>
        <v>-7.8468233251619512</v>
      </c>
      <c r="N30" s="18">
        <f t="shared" si="7"/>
        <v>236.53552813537212</v>
      </c>
    </row>
    <row r="31" spans="1:14">
      <c r="A31" s="14">
        <v>0.1</v>
      </c>
      <c r="B31" s="15">
        <v>10</v>
      </c>
      <c r="C31" s="16">
        <v>0.79566999999999999</v>
      </c>
      <c r="D31" s="17">
        <v>2.777E-2</v>
      </c>
      <c r="E31" s="17">
        <v>0.83323000000000003</v>
      </c>
      <c r="F31" s="18">
        <f t="shared" si="8"/>
        <v>2.5680244322394966E-2</v>
      </c>
      <c r="G31" s="16">
        <f t="shared" si="9"/>
        <v>0.94025400397765058</v>
      </c>
      <c r="H31" s="17">
        <f t="shared" si="10"/>
        <v>2.7119496302913205E-2</v>
      </c>
      <c r="I31" s="17">
        <f t="shared" si="11"/>
        <v>0.89503154395892615</v>
      </c>
      <c r="J31" s="18">
        <f t="shared" si="12"/>
        <v>6.3542400000000006E-3</v>
      </c>
      <c r="K31" s="16">
        <f t="shared" si="13"/>
        <v>-15.377121859200004</v>
      </c>
      <c r="L31" s="17">
        <f t="shared" si="7"/>
        <v>2.3986570024050078</v>
      </c>
      <c r="M31" s="17">
        <f t="shared" si="7"/>
        <v>-6.9049570795643653</v>
      </c>
      <c r="N31" s="18">
        <f t="shared" si="7"/>
        <v>304.14344315598663</v>
      </c>
    </row>
    <row r="32" spans="1:14">
      <c r="A32" s="14">
        <v>0.15</v>
      </c>
      <c r="B32" s="15">
        <v>10</v>
      </c>
      <c r="C32" s="16">
        <v>0.80969000000000002</v>
      </c>
      <c r="D32" s="17">
        <v>2.785E-2</v>
      </c>
      <c r="E32" s="17">
        <v>0.84160000000000001</v>
      </c>
      <c r="F32" s="18">
        <f t="shared" si="8"/>
        <v>2.3504057108276005E-2</v>
      </c>
      <c r="G32" s="16">
        <f t="shared" si="9"/>
        <v>0.95636098524404345</v>
      </c>
      <c r="H32" s="17">
        <f t="shared" si="10"/>
        <v>2.6662751176705895E-2</v>
      </c>
      <c r="I32" s="17">
        <f t="shared" si="11"/>
        <v>0.89503154395892615</v>
      </c>
      <c r="J32" s="18">
        <f t="shared" si="12"/>
        <v>4.5630275000000022E-3</v>
      </c>
      <c r="K32" s="16">
        <f t="shared" si="13"/>
        <v>-15.336362263525006</v>
      </c>
      <c r="L32" s="17">
        <f t="shared" si="7"/>
        <v>4.4528369012847913</v>
      </c>
      <c r="M32" s="17">
        <f t="shared" si="7"/>
        <v>-5.9697945083126767</v>
      </c>
      <c r="N32" s="18">
        <f t="shared" si="7"/>
        <v>415.09786229155958</v>
      </c>
    </row>
    <row r="33" spans="1:14">
      <c r="A33" s="14">
        <v>0.2</v>
      </c>
      <c r="B33" s="15">
        <v>10</v>
      </c>
      <c r="C33" s="16">
        <v>0.81916</v>
      </c>
      <c r="D33" s="17">
        <v>2.7779999999999999E-2</v>
      </c>
      <c r="E33" s="17">
        <v>0.84545999999999999</v>
      </c>
      <c r="F33" s="18">
        <f t="shared" si="8"/>
        <v>2.2076273255530056E-2</v>
      </c>
      <c r="G33" s="16">
        <f t="shared" si="9"/>
        <v>0.96805571044446914</v>
      </c>
      <c r="H33" s="17">
        <f t="shared" si="10"/>
        <v>2.634064828042141E-2</v>
      </c>
      <c r="I33" s="17">
        <f t="shared" si="11"/>
        <v>0.89503154395892615</v>
      </c>
      <c r="J33" s="18">
        <f t="shared" si="12"/>
        <v>3.2998400000000018E-3</v>
      </c>
      <c r="K33" s="16">
        <f t="shared" si="13"/>
        <v>-15.380903065599993</v>
      </c>
      <c r="L33" s="17">
        <f t="shared" si="7"/>
        <v>5.4643746966867068</v>
      </c>
      <c r="M33" s="17">
        <f t="shared" si="7"/>
        <v>-5.5385247920604064</v>
      </c>
      <c r="N33" s="18">
        <f t="shared" si="7"/>
        <v>569.01041430887688</v>
      </c>
    </row>
    <row r="34" spans="1:14">
      <c r="A34" s="14">
        <v>0.3</v>
      </c>
      <c r="B34" s="15">
        <v>10</v>
      </c>
      <c r="C34" s="16">
        <v>0.83008000000000004</v>
      </c>
      <c r="D34" s="17">
        <v>2.751E-2</v>
      </c>
      <c r="E34" s="17">
        <v>0.84702</v>
      </c>
      <c r="F34" s="18">
        <f t="shared" si="8"/>
        <v>2.0470316114109478E-2</v>
      </c>
      <c r="G34" s="16">
        <f t="shared" si="9"/>
        <v>0.98014769649608957</v>
      </c>
      <c r="H34" s="17">
        <f t="shared" si="10"/>
        <v>2.6015686284656756E-2</v>
      </c>
      <c r="I34" s="17">
        <f t="shared" si="11"/>
        <v>0.89503154395892615</v>
      </c>
      <c r="J34" s="18">
        <f t="shared" si="12"/>
        <v>2.0254400000000016E-3</v>
      </c>
      <c r="K34" s="16">
        <f t="shared" si="13"/>
        <v>-15.310722764799994</v>
      </c>
      <c r="L34" s="17">
        <f t="shared" si="7"/>
        <v>5.743895044677501</v>
      </c>
      <c r="M34" s="17">
        <f t="shared" si="7"/>
        <v>-5.3642292590672591</v>
      </c>
      <c r="N34" s="18">
        <f t="shared" si="7"/>
        <v>910.66020786147521</v>
      </c>
    </row>
    <row r="35" spans="1:14">
      <c r="A35" s="14">
        <v>0.35699999999999998</v>
      </c>
      <c r="B35" s="15">
        <v>10</v>
      </c>
      <c r="C35" s="16">
        <v>0.83277999999999996</v>
      </c>
      <c r="D35" s="17">
        <v>2.742E-2</v>
      </c>
      <c r="E35" s="17">
        <v>0.84704999999999997</v>
      </c>
      <c r="F35" s="18">
        <f t="shared" si="8"/>
        <v>2.0079732942673938E-2</v>
      </c>
      <c r="G35" s="16">
        <f t="shared" si="9"/>
        <v>0.98168334644827171</v>
      </c>
      <c r="H35" s="17">
        <f t="shared" si="10"/>
        <v>2.5974989875225386E-2</v>
      </c>
      <c r="I35" s="17">
        <f t="shared" si="11"/>
        <v>0.89503154395892615</v>
      </c>
      <c r="J35" s="18">
        <f t="shared" si="12"/>
        <v>1.8658413242924003E-3</v>
      </c>
      <c r="K35" s="16">
        <f t="shared" si="13"/>
        <v>-15.168164661955785</v>
      </c>
      <c r="L35" s="17">
        <f t="shared" si="7"/>
        <v>5.5630825332981031</v>
      </c>
      <c r="M35" s="17">
        <f t="shared" si="7"/>
        <v>-5.3608774218943172</v>
      </c>
      <c r="N35" s="18">
        <f t="shared" si="7"/>
        <v>976.17580773053965</v>
      </c>
    </row>
    <row r="36" spans="1:14">
      <c r="A36" s="14">
        <v>0.4</v>
      </c>
      <c r="B36" s="15">
        <v>10</v>
      </c>
      <c r="C36" s="16">
        <v>0.83365</v>
      </c>
      <c r="D36" s="17">
        <v>2.7359999999999999E-2</v>
      </c>
      <c r="E36" s="17">
        <v>0.84653</v>
      </c>
      <c r="F36" s="32">
        <f t="shared" si="8"/>
        <v>1.995441732141786E-2</v>
      </c>
      <c r="G36" s="16">
        <f t="shared" si="9"/>
        <v>0.98091685120982353</v>
      </c>
      <c r="H36" s="17">
        <f t="shared" si="10"/>
        <v>2.5995286912669023E-2</v>
      </c>
      <c r="I36" s="17">
        <f t="shared" si="11"/>
        <v>0.89503154395892615</v>
      </c>
      <c r="J36" s="18">
        <f t="shared" si="12"/>
        <v>1.9454400000000031E-3</v>
      </c>
      <c r="K36" s="16">
        <f t="shared" si="13"/>
        <v>-15.013183943999991</v>
      </c>
      <c r="L36" s="17">
        <f t="shared" si="7"/>
        <v>5.249848143302744</v>
      </c>
      <c r="M36" s="17">
        <f t="shared" si="7"/>
        <v>-5.4189759328920282</v>
      </c>
      <c r="N36" s="18">
        <f t="shared" si="7"/>
        <v>925.70201709730588</v>
      </c>
    </row>
    <row r="37" spans="1:14">
      <c r="A37" s="14">
        <v>0.5</v>
      </c>
      <c r="B37" s="15">
        <v>10</v>
      </c>
      <c r="C37" s="16">
        <v>0.83338000000000001</v>
      </c>
      <c r="D37" s="17">
        <v>2.7189999999999999E-2</v>
      </c>
      <c r="E37" s="17">
        <v>0.84375</v>
      </c>
      <c r="F37" s="18">
        <f t="shared" si="8"/>
        <v>1.9993280376298925E-2</v>
      </c>
      <c r="G37" s="16">
        <f t="shared" si="9"/>
        <v>0.97465886939571145</v>
      </c>
      <c r="H37" s="17">
        <f t="shared" si="10"/>
        <v>2.6162194574272685E-2</v>
      </c>
      <c r="I37" s="17">
        <f t="shared" si="11"/>
        <v>0.89503154395892615</v>
      </c>
      <c r="J37" s="18">
        <f t="shared" si="12"/>
        <v>2.6000000000000016E-3</v>
      </c>
      <c r="K37" s="16">
        <f t="shared" si="13"/>
        <v>-14.495211999999993</v>
      </c>
      <c r="L37" s="17">
        <f t="shared" si="7"/>
        <v>3.9285902518974272</v>
      </c>
      <c r="M37" s="17">
        <f t="shared" si="7"/>
        <v>-5.7295795109182768</v>
      </c>
      <c r="N37" s="18">
        <f t="shared" si="7"/>
        <v>668.9723221653428</v>
      </c>
    </row>
    <row r="38" spans="1:14">
      <c r="A38" s="14">
        <v>0.6</v>
      </c>
      <c r="B38" s="15">
        <v>10</v>
      </c>
      <c r="C38" s="16">
        <v>0.83055999999999996</v>
      </c>
      <c r="D38" s="17">
        <v>2.699E-2</v>
      </c>
      <c r="E38" s="17">
        <v>0.83926999999999996</v>
      </c>
      <c r="F38" s="18">
        <f t="shared" si="8"/>
        <v>2.0400693507994609E-2</v>
      </c>
      <c r="G38" s="16">
        <f t="shared" si="9"/>
        <v>0.96473842468248538</v>
      </c>
      <c r="H38" s="17">
        <f t="shared" si="10"/>
        <v>2.6431221492046957E-2</v>
      </c>
      <c r="I38" s="17">
        <f t="shared" si="11"/>
        <v>0.89503154395892615</v>
      </c>
      <c r="J38" s="18">
        <f t="shared" si="12"/>
        <v>3.6550399999999983E-3</v>
      </c>
      <c r="K38" s="16">
        <f t="shared" si="13"/>
        <v>-13.908269977600012</v>
      </c>
      <c r="L38" s="17">
        <f t="shared" si="7"/>
        <v>2.1140850721605045</v>
      </c>
      <c r="M38" s="17">
        <f t="shared" si="7"/>
        <v>-6.2301205287447541</v>
      </c>
      <c r="N38" s="18">
        <f t="shared" si="7"/>
        <v>458.1524007396531</v>
      </c>
    </row>
    <row r="39" spans="1:14">
      <c r="A39" s="14">
        <v>0.8</v>
      </c>
      <c r="B39" s="15">
        <v>10</v>
      </c>
      <c r="C39" s="16">
        <v>0.82086999999999999</v>
      </c>
      <c r="D39" s="17">
        <v>2.6579999999999999E-2</v>
      </c>
      <c r="E39" s="17">
        <v>0.82796999999999998</v>
      </c>
      <c r="F39" s="18">
        <f t="shared" si="8"/>
        <v>2.18219693739569E-2</v>
      </c>
      <c r="G39" s="16">
        <f t="shared" si="9"/>
        <v>0.94109639989218785</v>
      </c>
      <c r="H39" s="17">
        <f t="shared" si="10"/>
        <v>2.7095221050247802E-2</v>
      </c>
      <c r="I39" s="17">
        <f t="shared" si="11"/>
        <v>0.89503154395892615</v>
      </c>
      <c r="J39" s="18">
        <f t="shared" si="12"/>
        <v>6.2590400000000074E-3</v>
      </c>
      <c r="K39" s="16">
        <f t="shared" si="13"/>
        <v>-12.775141835199989</v>
      </c>
      <c r="L39" s="17">
        <f t="shared" si="7"/>
        <v>-1.9015200108252677</v>
      </c>
      <c r="M39" s="17">
        <f t="shared" si="7"/>
        <v>-7.4926458638874163</v>
      </c>
      <c r="N39" s="18">
        <f t="shared" si="7"/>
        <v>248.64722663470556</v>
      </c>
    </row>
    <row r="40" spans="1:14" ht="15.75" thickBot="1">
      <c r="A40" s="20">
        <v>1</v>
      </c>
      <c r="B40" s="21">
        <v>10</v>
      </c>
      <c r="C40" s="22">
        <v>0.80916999999999994</v>
      </c>
      <c r="D40" s="23">
        <v>2.631E-2</v>
      </c>
      <c r="E40" s="23">
        <v>0.81774999999999998</v>
      </c>
      <c r="F40" s="24">
        <f t="shared" si="8"/>
        <v>2.358342499104021E-2</v>
      </c>
      <c r="G40" s="22">
        <f t="shared" si="9"/>
        <v>0.91240875912408748</v>
      </c>
      <c r="H40" s="23">
        <f t="shared" si="10"/>
        <v>2.7947139623199672E-2</v>
      </c>
      <c r="I40" s="23">
        <f t="shared" si="11"/>
        <v>0.89503154395892615</v>
      </c>
      <c r="J40" s="24">
        <f t="shared" si="12"/>
        <v>9.6000000000000044E-3</v>
      </c>
      <c r="K40" s="22">
        <f t="shared" si="13"/>
        <v>-11.314967999999995</v>
      </c>
      <c r="L40" s="23">
        <f t="shared" si="7"/>
        <v>-5.8579863459108283</v>
      </c>
      <c r="M40" s="23">
        <f t="shared" si="7"/>
        <v>-8.6345050608040577</v>
      </c>
      <c r="N40" s="24">
        <f t="shared" si="7"/>
        <v>145.66067699000206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4" sqref="A4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20</v>
      </c>
    </row>
    <row r="7" spans="1:14">
      <c r="A7" t="s">
        <v>3</v>
      </c>
      <c r="B7">
        <v>0.2</v>
      </c>
      <c r="D7" t="s">
        <v>21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6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9">
        <v>10</v>
      </c>
      <c r="C13" s="11">
        <v>0.77820999999999996</v>
      </c>
      <c r="D13" s="12">
        <v>1.7989999999999999E-2</v>
      </c>
      <c r="E13" s="12">
        <v>0.93789</v>
      </c>
      <c r="F13" s="13">
        <f>(1-C13)/(C13*20)</f>
        <v>1.4250009637501448E-2</v>
      </c>
      <c r="G13" s="11">
        <f>1/(1+J13*20)</f>
        <v>0.80775444264943463</v>
      </c>
      <c r="H13" s="12">
        <f>(I13^2)/(PI()*20*G13)</f>
        <v>1.9214123376947775E-2</v>
      </c>
      <c r="I13" s="12">
        <f>((PI()/180)*(2*PI()*20)/(2+SQRT((((20^2)*($B$8^2)/($B$9^2))*1+4))))*B13</f>
        <v>0.98750635544211196</v>
      </c>
      <c r="J13" s="13">
        <f>0.0524*(A13^4)-0.15*(A13^3)+0.1659*(A13^2)-0.0706*(A13)+0.0119</f>
        <v>1.1900000000000001E-2</v>
      </c>
      <c r="K13" s="11">
        <f>((C13-G13)/G13)*100</f>
        <v>-3.6576020000000127</v>
      </c>
      <c r="L13" s="12">
        <f t="shared" ref="L13:N24" si="0">((D13-H13)/H13)*100</f>
        <v>-6.3709561603857656</v>
      </c>
      <c r="M13" s="12">
        <f t="shared" si="0"/>
        <v>-5.0244087208834669</v>
      </c>
      <c r="N13" s="13">
        <f t="shared" si="0"/>
        <v>19.747980147070987</v>
      </c>
    </row>
    <row r="14" spans="1:14">
      <c r="A14" s="14">
        <v>0.05</v>
      </c>
      <c r="B14" s="14">
        <v>10</v>
      </c>
      <c r="C14" s="16">
        <v>0.83399000000000001</v>
      </c>
      <c r="D14" s="17">
        <v>1.7180000000000001E-2</v>
      </c>
      <c r="E14" s="17">
        <v>0.94872000000000001</v>
      </c>
      <c r="F14" s="18">
        <f t="shared" ref="F14:F24" si="1">(1-C14)/(C14*20)</f>
        <v>9.9527572273048828E-3</v>
      </c>
      <c r="G14" s="16">
        <f t="shared" ref="G14:G24" si="2">1/(1+J14*20)</f>
        <v>0.85082737218860571</v>
      </c>
      <c r="H14" s="17">
        <f t="shared" ref="H14:H24" si="3">(I14^2)/(PI()*20*G14)</f>
        <v>1.8241413037077853E-2</v>
      </c>
      <c r="I14" s="17">
        <f t="shared" ref="I14:I24" si="4">((PI()/180)*(2*PI()*20)/(2+SQRT((((20^2)*($B$8^2)/($B$9^2))*1+4))))*B14</f>
        <v>0.98750635544211196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-1.9789410565499894</v>
      </c>
      <c r="L14" s="17">
        <f t="shared" si="0"/>
        <v>-5.8186996529293147</v>
      </c>
      <c r="M14" s="17">
        <f t="shared" si="0"/>
        <v>-3.9277069183769546</v>
      </c>
      <c r="N14" s="18">
        <f t="shared" si="0"/>
        <v>13.53394254669224</v>
      </c>
    </row>
    <row r="15" spans="1:14">
      <c r="A15" s="14">
        <v>0.1</v>
      </c>
      <c r="B15" s="14">
        <v>10</v>
      </c>
      <c r="C15" s="16">
        <v>0.86928000000000005</v>
      </c>
      <c r="D15" s="17">
        <v>1.6709999999999999E-2</v>
      </c>
      <c r="E15" s="17">
        <v>0.95543999999999996</v>
      </c>
      <c r="F15" s="18">
        <f t="shared" si="1"/>
        <v>7.518866188109697E-3</v>
      </c>
      <c r="G15" s="16">
        <f t="shared" si="2"/>
        <v>0.88724468646902166</v>
      </c>
      <c r="H15" s="17">
        <f t="shared" si="3"/>
        <v>1.7492686917191042E-2</v>
      </c>
      <c r="I15" s="17">
        <f t="shared" si="4"/>
        <v>0.98750635544211196</v>
      </c>
      <c r="J15" s="18">
        <f t="shared" si="5"/>
        <v>6.3542400000000006E-3</v>
      </c>
      <c r="K15" s="16">
        <f t="shared" si="6"/>
        <v>-2.0247725055999926</v>
      </c>
      <c r="L15" s="17">
        <f t="shared" si="0"/>
        <v>-4.4743664646615997</v>
      </c>
      <c r="M15" s="17">
        <f t="shared" si="0"/>
        <v>-3.247204968899235</v>
      </c>
      <c r="N15" s="18">
        <f t="shared" si="0"/>
        <v>18.328331761307354</v>
      </c>
    </row>
    <row r="16" spans="1:14">
      <c r="A16" s="14">
        <v>0.15</v>
      </c>
      <c r="B16" s="14">
        <v>10</v>
      </c>
      <c r="C16" s="16">
        <v>0.89244000000000001</v>
      </c>
      <c r="D16" s="17">
        <v>1.6420000000000001E-2</v>
      </c>
      <c r="E16" s="17">
        <v>0.95960999999999996</v>
      </c>
      <c r="F16" s="18">
        <f t="shared" si="1"/>
        <v>6.0261754291605031E-3</v>
      </c>
      <c r="G16" s="16">
        <f t="shared" si="2"/>
        <v>0.9163714385166768</v>
      </c>
      <c r="H16" s="17">
        <f t="shared" si="3"/>
        <v>1.6936684042080687E-2</v>
      </c>
      <c r="I16" s="17">
        <f t="shared" si="4"/>
        <v>0.98750635544211196</v>
      </c>
      <c r="J16" s="18">
        <f t="shared" si="5"/>
        <v>4.5630275000000022E-3</v>
      </c>
      <c r="K16" s="16">
        <f t="shared" si="6"/>
        <v>-2.6115434757999894</v>
      </c>
      <c r="L16" s="17">
        <f t="shared" si="0"/>
        <v>-3.0506800551804529</v>
      </c>
      <c r="M16" s="17">
        <f t="shared" si="0"/>
        <v>-2.8249292056072539</v>
      </c>
      <c r="N16" s="18">
        <f t="shared" si="0"/>
        <v>32.065288433183895</v>
      </c>
    </row>
    <row r="17" spans="1:14">
      <c r="A17" s="14">
        <v>0.2</v>
      </c>
      <c r="B17" s="14">
        <v>10</v>
      </c>
      <c r="C17" s="16">
        <v>0.90756999999999999</v>
      </c>
      <c r="D17" s="17">
        <v>1.6230000000000001E-2</v>
      </c>
      <c r="E17" s="17">
        <v>0.96204000000000001</v>
      </c>
      <c r="F17" s="18">
        <f t="shared" si="1"/>
        <v>5.0921691990700449E-3</v>
      </c>
      <c r="G17" s="16">
        <f t="shared" si="2"/>
        <v>0.93808911996733957</v>
      </c>
      <c r="H17" s="17">
        <f t="shared" si="3"/>
        <v>1.6544583226681359E-2</v>
      </c>
      <c r="I17" s="17">
        <f t="shared" si="4"/>
        <v>0.98750635544211196</v>
      </c>
      <c r="J17" s="18">
        <f t="shared" si="5"/>
        <v>3.2998400000000018E-3</v>
      </c>
      <c r="K17" s="16">
        <f t="shared" si="6"/>
        <v>-3.253328422400009</v>
      </c>
      <c r="L17" s="17">
        <f t="shared" si="0"/>
        <v>-1.9014273274290239</v>
      </c>
      <c r="M17" s="17">
        <f t="shared" si="0"/>
        <v>-2.5788548399478937</v>
      </c>
      <c r="N17" s="18">
        <f t="shared" si="0"/>
        <v>54.315639517977907</v>
      </c>
    </row>
    <row r="18" spans="1:14">
      <c r="A18" s="14">
        <v>0.3</v>
      </c>
      <c r="B18" s="14">
        <v>10</v>
      </c>
      <c r="C18" s="16">
        <v>0.92188999999999999</v>
      </c>
      <c r="D18" s="17">
        <v>1.6029999999999999E-2</v>
      </c>
      <c r="E18" s="17">
        <v>0.96350999999999998</v>
      </c>
      <c r="F18" s="18">
        <f t="shared" si="1"/>
        <v>4.2364056449251007E-3</v>
      </c>
      <c r="G18" s="16">
        <f t="shared" si="2"/>
        <v>0.96106827736584255</v>
      </c>
      <c r="H18" s="17">
        <f t="shared" si="3"/>
        <v>1.6149001985460321E-2</v>
      </c>
      <c r="I18" s="17">
        <f t="shared" si="4"/>
        <v>0.98750635544211196</v>
      </c>
      <c r="J18" s="18">
        <f t="shared" si="5"/>
        <v>2.0254400000000016E-3</v>
      </c>
      <c r="K18" s="16">
        <f t="shared" si="6"/>
        <v>-4.0765342368000006</v>
      </c>
      <c r="L18" s="17">
        <f t="shared" si="0"/>
        <v>-0.73689993702065548</v>
      </c>
      <c r="M18" s="17">
        <f t="shared" si="0"/>
        <v>-2.4299950384996443</v>
      </c>
      <c r="N18" s="18">
        <f t="shared" si="0"/>
        <v>109.15976997220838</v>
      </c>
    </row>
    <row r="19" spans="1:14">
      <c r="A19" s="14">
        <v>0.35699999999999998</v>
      </c>
      <c r="B19" s="14">
        <v>10</v>
      </c>
      <c r="C19" s="16">
        <v>0.92373000000000005</v>
      </c>
      <c r="D19" s="17">
        <v>1.5980000000000001E-2</v>
      </c>
      <c r="E19" s="17">
        <v>0.96292</v>
      </c>
      <c r="F19" s="19">
        <f t="shared" si="1"/>
        <v>4.1283708442943256E-3</v>
      </c>
      <c r="G19" s="16">
        <f t="shared" si="2"/>
        <v>0.96402562309505035</v>
      </c>
      <c r="H19" s="17">
        <f t="shared" si="3"/>
        <v>1.6099461619614713E-2</v>
      </c>
      <c r="I19" s="17">
        <f t="shared" si="4"/>
        <v>0.98750635544211196</v>
      </c>
      <c r="J19" s="18">
        <f t="shared" si="5"/>
        <v>1.8658413242924003E-3</v>
      </c>
      <c r="K19" s="16">
        <f t="shared" si="6"/>
        <v>-4.179932787022743</v>
      </c>
      <c r="L19" s="17">
        <f t="shared" si="0"/>
        <v>-0.74202245042260251</v>
      </c>
      <c r="M19" s="17">
        <f t="shared" si="0"/>
        <v>-2.4897414894210499</v>
      </c>
      <c r="N19" s="18">
        <f t="shared" si="0"/>
        <v>121.26055364648785</v>
      </c>
    </row>
    <row r="20" spans="1:14">
      <c r="A20" s="14">
        <v>0.4</v>
      </c>
      <c r="B20" s="14">
        <v>10</v>
      </c>
      <c r="C20" s="16">
        <v>0.92310999999999999</v>
      </c>
      <c r="D20" s="17">
        <v>1.5959999999999998E-2</v>
      </c>
      <c r="E20" s="17">
        <v>0.96201000000000003</v>
      </c>
      <c r="F20" s="18">
        <f t="shared" si="1"/>
        <v>4.1647257639934581E-3</v>
      </c>
      <c r="G20" s="16">
        <f t="shared" si="2"/>
        <v>0.96254839693339789</v>
      </c>
      <c r="H20" s="17">
        <f t="shared" si="3"/>
        <v>1.6124169515829369E-2</v>
      </c>
      <c r="I20" s="17">
        <f t="shared" si="4"/>
        <v>0.98750635544211196</v>
      </c>
      <c r="J20" s="18">
        <f t="shared" si="5"/>
        <v>1.9454400000000031E-3</v>
      </c>
      <c r="K20" s="16">
        <f t="shared" si="6"/>
        <v>-4.0972897632000089</v>
      </c>
      <c r="L20" s="17">
        <f t="shared" si="0"/>
        <v>-1.0181579626051624</v>
      </c>
      <c r="M20" s="17">
        <f t="shared" si="0"/>
        <v>-2.5818927950794883</v>
      </c>
      <c r="N20" s="18">
        <f t="shared" si="0"/>
        <v>114.07628937378955</v>
      </c>
    </row>
    <row r="21" spans="1:14">
      <c r="A21" s="14">
        <v>0.5</v>
      </c>
      <c r="B21" s="14">
        <v>10</v>
      </c>
      <c r="C21" s="16">
        <v>0.91718</v>
      </c>
      <c r="D21" s="17">
        <v>1.5949999999999999E-2</v>
      </c>
      <c r="E21" s="17">
        <v>0.95881000000000005</v>
      </c>
      <c r="F21" s="18">
        <f t="shared" si="1"/>
        <v>4.5149261867899436E-3</v>
      </c>
      <c r="G21" s="16">
        <f t="shared" si="2"/>
        <v>0.9505703422053231</v>
      </c>
      <c r="H21" s="17">
        <f t="shared" si="3"/>
        <v>1.6327348782349808E-2</v>
      </c>
      <c r="I21" s="17">
        <f t="shared" si="4"/>
        <v>0.98750635544211196</v>
      </c>
      <c r="J21" s="18">
        <f t="shared" si="5"/>
        <v>2.6000000000000016E-3</v>
      </c>
      <c r="K21" s="16">
        <f t="shared" si="6"/>
        <v>-3.5126639999999916</v>
      </c>
      <c r="L21" s="17">
        <f t="shared" si="0"/>
        <v>-2.3111454736468371</v>
      </c>
      <c r="M21" s="17">
        <f t="shared" si="0"/>
        <v>-2.905941342449831</v>
      </c>
      <c r="N21" s="18">
        <f t="shared" si="0"/>
        <v>73.65100718422849</v>
      </c>
    </row>
    <row r="22" spans="1:14">
      <c r="A22" s="14">
        <v>0.6</v>
      </c>
      <c r="B22" s="14">
        <v>10</v>
      </c>
      <c r="C22" s="16">
        <v>0.90700999999999998</v>
      </c>
      <c r="D22" s="17">
        <v>1.6E-2</v>
      </c>
      <c r="E22" s="17">
        <v>0.95477999999999996</v>
      </c>
      <c r="F22" s="18">
        <f t="shared" si="1"/>
        <v>5.1261838347978535E-3</v>
      </c>
      <c r="G22" s="16">
        <f t="shared" si="2"/>
        <v>0.93187890643637583</v>
      </c>
      <c r="H22" s="17">
        <f t="shared" si="3"/>
        <v>1.6654839391842778E-2</v>
      </c>
      <c r="I22" s="17">
        <f t="shared" si="4"/>
        <v>0.98750635544211196</v>
      </c>
      <c r="J22" s="18">
        <f t="shared" si="5"/>
        <v>3.6550399999999983E-3</v>
      </c>
      <c r="K22" s="16">
        <f t="shared" si="6"/>
        <v>-2.668684339200007</v>
      </c>
      <c r="L22" s="17">
        <f t="shared" si="0"/>
        <v>-3.9318265186244039</v>
      </c>
      <c r="M22" s="17">
        <f t="shared" si="0"/>
        <v>-3.3140399817943687</v>
      </c>
      <c r="N22" s="18">
        <f t="shared" si="0"/>
        <v>40.249732829130622</v>
      </c>
    </row>
    <row r="23" spans="1:14">
      <c r="A23" s="14">
        <v>0.8</v>
      </c>
      <c r="B23" s="14">
        <v>10</v>
      </c>
      <c r="C23" s="16">
        <v>0.88093999999999995</v>
      </c>
      <c r="D23" s="17">
        <v>1.6150000000000001E-2</v>
      </c>
      <c r="E23" s="17">
        <v>0.94555999999999996</v>
      </c>
      <c r="F23" s="18">
        <f t="shared" si="1"/>
        <v>6.7575544304947022E-3</v>
      </c>
      <c r="G23" s="16">
        <f t="shared" si="2"/>
        <v>0.88874605752248881</v>
      </c>
      <c r="H23" s="17">
        <f t="shared" si="3"/>
        <v>1.746313627833021E-2</v>
      </c>
      <c r="I23" s="17">
        <f t="shared" si="4"/>
        <v>0.98750635544211196</v>
      </c>
      <c r="J23" s="18">
        <f t="shared" si="5"/>
        <v>6.2590400000000074E-3</v>
      </c>
      <c r="K23" s="16">
        <f t="shared" si="6"/>
        <v>-0.87832260480000357</v>
      </c>
      <c r="L23" s="17">
        <f t="shared" si="0"/>
        <v>-7.5194756394340434</v>
      </c>
      <c r="M23" s="17">
        <f t="shared" si="0"/>
        <v>-4.2477048589051751</v>
      </c>
      <c r="N23" s="18">
        <f t="shared" si="0"/>
        <v>7.9647107303147804</v>
      </c>
    </row>
    <row r="24" spans="1:14" ht="15.75" thickBot="1">
      <c r="A24" s="20">
        <v>1</v>
      </c>
      <c r="B24" s="20">
        <v>10</v>
      </c>
      <c r="C24" s="22">
        <v>0.85175999999999996</v>
      </c>
      <c r="D24" s="23">
        <v>1.636E-2</v>
      </c>
      <c r="E24" s="23">
        <v>0.93576999999999999</v>
      </c>
      <c r="F24" s="24">
        <f t="shared" si="1"/>
        <v>8.7019817789048583E-3</v>
      </c>
      <c r="G24" s="22">
        <f t="shared" si="2"/>
        <v>0.83892617449664419</v>
      </c>
      <c r="H24" s="23">
        <f t="shared" si="3"/>
        <v>1.8500189875057957E-2</v>
      </c>
      <c r="I24" s="23">
        <f t="shared" si="4"/>
        <v>0.98750635544211196</v>
      </c>
      <c r="J24" s="24">
        <f t="shared" si="5"/>
        <v>9.6000000000000044E-3</v>
      </c>
      <c r="K24" s="22">
        <f t="shared" si="6"/>
        <v>1.5297920000000076</v>
      </c>
      <c r="L24" s="23">
        <f t="shared" si="0"/>
        <v>-11.568475185994558</v>
      </c>
      <c r="M24" s="23">
        <f t="shared" si="0"/>
        <v>-5.2390908835163215</v>
      </c>
      <c r="N24" s="24">
        <f t="shared" si="0"/>
        <v>-9.3543564697411021</v>
      </c>
    </row>
    <row r="26" spans="1:14" ht="15.75" thickBot="1">
      <c r="A26" s="26" t="s">
        <v>19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9">
        <v>10</v>
      </c>
      <c r="C29" s="11"/>
      <c r="D29" s="12"/>
      <c r="E29" s="12"/>
      <c r="F29" s="13"/>
      <c r="G29" s="11">
        <f>1/(1+J29*20)</f>
        <v>0.80775444264943463</v>
      </c>
      <c r="H29" s="12">
        <f>(I29^2)/(PI()*20*G29)</f>
        <v>1.9214123376947775E-2</v>
      </c>
      <c r="I29" s="12">
        <f>((PI()/180)*(2*PI()*20)/(2+SQRT((((20^2)*($B$8^2)/($B$9^2))*1+4))))*B29</f>
        <v>0.98750635544211196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4">
        <v>10</v>
      </c>
      <c r="C30" s="16">
        <v>0.73011000000000004</v>
      </c>
      <c r="D30" s="17">
        <v>1.915E-2</v>
      </c>
      <c r="E30" s="17">
        <v>0.93720000000000003</v>
      </c>
      <c r="F30" s="18">
        <f t="shared" ref="F30:F40" si="8">(1-C30)/(C30*20)</f>
        <v>1.8482831354179503E-2</v>
      </c>
      <c r="G30" s="16">
        <f t="shared" ref="G30:G40" si="9">1/(1+J30*20)</f>
        <v>0.85082737218860571</v>
      </c>
      <c r="H30" s="17">
        <f t="shared" ref="H30:H40" si="10">(I30^2)/(PI()*20*G30)</f>
        <v>1.8241413037077853E-2</v>
      </c>
      <c r="I30" s="17">
        <f t="shared" ref="I30:I40" si="11">((PI()/180)*(2*PI()*20)/(2+SQRT((((20^2)*($B$8^2)/($B$9^2))*1+4))))*B30</f>
        <v>0.98750635544211196</v>
      </c>
      <c r="J30" s="18">
        <f t="shared" ref="J30:J40" si="12">0.0524*(A30^4)-0.15*(A30^3)+0.1659*(A30^2)-0.0706*(A30)+0.0119</f>
        <v>8.7663275000000006E-3</v>
      </c>
      <c r="K30" s="16">
        <f t="shared" ref="K30:K40" si="13">((C30-G30)/G30)*100</f>
        <v>-14.188233257949987</v>
      </c>
      <c r="L30" s="17">
        <f t="shared" si="7"/>
        <v>4.9809023077068426</v>
      </c>
      <c r="M30" s="17">
        <f t="shared" si="7"/>
        <v>-5.0942816889101943</v>
      </c>
      <c r="N30" s="18">
        <f t="shared" si="7"/>
        <v>110.83893288471714</v>
      </c>
    </row>
    <row r="31" spans="1:14">
      <c r="A31" s="14">
        <v>0.1</v>
      </c>
      <c r="B31" s="14">
        <v>10</v>
      </c>
      <c r="C31" s="16">
        <v>0.76180999999999999</v>
      </c>
      <c r="D31" s="17">
        <v>1.864E-2</v>
      </c>
      <c r="E31" s="17">
        <v>0.94455999999999996</v>
      </c>
      <c r="F31" s="18">
        <f t="shared" si="8"/>
        <v>1.5633163124663632E-2</v>
      </c>
      <c r="G31" s="16">
        <f t="shared" si="9"/>
        <v>0.88724468646902166</v>
      </c>
      <c r="H31" s="17">
        <f t="shared" si="10"/>
        <v>1.7492686917191042E-2</v>
      </c>
      <c r="I31" s="17">
        <f t="shared" si="11"/>
        <v>0.98750635544211196</v>
      </c>
      <c r="J31" s="18">
        <f t="shared" si="12"/>
        <v>6.3542400000000006E-3</v>
      </c>
      <c r="K31" s="16">
        <f t="shared" si="13"/>
        <v>-14.137552851200001</v>
      </c>
      <c r="L31" s="17">
        <f t="shared" si="7"/>
        <v>6.5588156252967016</v>
      </c>
      <c r="M31" s="17">
        <f t="shared" si="7"/>
        <v>-4.3489700299584086</v>
      </c>
      <c r="N31" s="18">
        <f t="shared" si="7"/>
        <v>146.02726879475171</v>
      </c>
    </row>
    <row r="32" spans="1:14">
      <c r="A32" s="14">
        <v>0.15</v>
      </c>
      <c r="B32" s="14">
        <v>10</v>
      </c>
      <c r="C32" s="16">
        <v>0.78432000000000002</v>
      </c>
      <c r="D32" s="17">
        <v>1.8290000000000001E-2</v>
      </c>
      <c r="E32" s="17">
        <v>0.94933000000000001</v>
      </c>
      <c r="F32" s="18">
        <f t="shared" si="8"/>
        <v>1.3749490004079965E-2</v>
      </c>
      <c r="G32" s="16">
        <f t="shared" si="9"/>
        <v>0.9163714385166768</v>
      </c>
      <c r="H32" s="17">
        <f t="shared" si="10"/>
        <v>1.6936684042080687E-2</v>
      </c>
      <c r="I32" s="17">
        <f t="shared" si="11"/>
        <v>0.98750635544211196</v>
      </c>
      <c r="J32" s="18">
        <f t="shared" si="12"/>
        <v>4.5630275000000022E-3</v>
      </c>
      <c r="K32" s="16">
        <f t="shared" si="13"/>
        <v>-14.41025254239999</v>
      </c>
      <c r="L32" s="17">
        <f t="shared" si="7"/>
        <v>7.9904422527862078</v>
      </c>
      <c r="M32" s="17">
        <f t="shared" si="7"/>
        <v>-3.8659351640344828</v>
      </c>
      <c r="N32" s="18">
        <f t="shared" si="7"/>
        <v>201.32384703094507</v>
      </c>
    </row>
    <row r="33" spans="1:14">
      <c r="A33" s="14">
        <v>0.2</v>
      </c>
      <c r="B33" s="14">
        <v>10</v>
      </c>
      <c r="C33" s="16">
        <v>0.79844000000000004</v>
      </c>
      <c r="D33" s="17">
        <v>1.8069999999999999E-2</v>
      </c>
      <c r="E33" s="17">
        <v>0.95211000000000001</v>
      </c>
      <c r="F33" s="18">
        <f t="shared" si="8"/>
        <v>1.2622113120585138E-2</v>
      </c>
      <c r="G33" s="16">
        <f t="shared" si="9"/>
        <v>0.93808911996733957</v>
      </c>
      <c r="H33" s="17">
        <f t="shared" si="10"/>
        <v>1.6544583226681359E-2</v>
      </c>
      <c r="I33" s="17">
        <f t="shared" si="11"/>
        <v>0.98750635544211196</v>
      </c>
      <c r="J33" s="18">
        <f t="shared" si="12"/>
        <v>3.2998400000000018E-3</v>
      </c>
      <c r="K33" s="16">
        <f t="shared" si="13"/>
        <v>-14.886551500800001</v>
      </c>
      <c r="L33" s="17">
        <f t="shared" si="7"/>
        <v>9.2200374734046413</v>
      </c>
      <c r="M33" s="17">
        <f t="shared" si="7"/>
        <v>-3.5844179885064951</v>
      </c>
      <c r="N33" s="18">
        <f t="shared" si="7"/>
        <v>282.5068221666848</v>
      </c>
    </row>
    <row r="34" spans="1:14">
      <c r="A34" s="14">
        <v>0.3</v>
      </c>
      <c r="B34" s="14">
        <v>10</v>
      </c>
      <c r="C34" s="16">
        <v>0.81355999999999995</v>
      </c>
      <c r="D34" s="17">
        <v>1.78E-2</v>
      </c>
      <c r="E34" s="17">
        <v>0.95377999999999996</v>
      </c>
      <c r="F34" s="18">
        <f t="shared" si="8"/>
        <v>1.1458282118098238E-2</v>
      </c>
      <c r="G34" s="16">
        <f t="shared" si="9"/>
        <v>0.96106827736584255</v>
      </c>
      <c r="H34" s="17">
        <f t="shared" si="10"/>
        <v>1.6149001985460321E-2</v>
      </c>
      <c r="I34" s="17">
        <f t="shared" si="11"/>
        <v>0.98750635544211196</v>
      </c>
      <c r="J34" s="18">
        <f t="shared" si="12"/>
        <v>2.0254400000000016E-3</v>
      </c>
      <c r="K34" s="16">
        <f t="shared" si="13"/>
        <v>-15.348366067200004</v>
      </c>
      <c r="L34" s="17">
        <f t="shared" si="7"/>
        <v>10.223529701873513</v>
      </c>
      <c r="M34" s="17">
        <f t="shared" si="7"/>
        <v>-3.4153051528476017</v>
      </c>
      <c r="N34" s="18">
        <f t="shared" si="7"/>
        <v>465.71817077268287</v>
      </c>
    </row>
    <row r="35" spans="1:14">
      <c r="A35" s="14">
        <v>0.35699999999999998</v>
      </c>
      <c r="B35" s="14">
        <v>10</v>
      </c>
      <c r="C35" s="16">
        <v>0.81669999999999998</v>
      </c>
      <c r="D35" s="17">
        <v>1.771E-2</v>
      </c>
      <c r="E35" s="17">
        <v>0.95323000000000002</v>
      </c>
      <c r="F35" s="18">
        <f t="shared" si="8"/>
        <v>1.1221990939145342E-2</v>
      </c>
      <c r="G35" s="16">
        <f t="shared" si="9"/>
        <v>0.96402562309505035</v>
      </c>
      <c r="H35" s="17">
        <f t="shared" si="10"/>
        <v>1.6099461619614713E-2</v>
      </c>
      <c r="I35" s="17">
        <f t="shared" si="11"/>
        <v>0.98750635544211196</v>
      </c>
      <c r="J35" s="18">
        <f t="shared" si="12"/>
        <v>1.8658413242924003E-3</v>
      </c>
      <c r="K35" s="16">
        <f t="shared" si="13"/>
        <v>-15.282334780900783</v>
      </c>
      <c r="L35" s="17">
        <f t="shared" si="7"/>
        <v>10.003678498311363</v>
      </c>
      <c r="M35" s="17">
        <f t="shared" si="7"/>
        <v>-3.4710009969268736</v>
      </c>
      <c r="N35" s="18">
        <f t="shared" si="7"/>
        <v>501.44401311302067</v>
      </c>
    </row>
    <row r="36" spans="1:14">
      <c r="A36" s="14">
        <v>0.4</v>
      </c>
      <c r="B36" s="14">
        <v>10</v>
      </c>
      <c r="C36" s="16">
        <v>0.81720999999999999</v>
      </c>
      <c r="D36" s="17">
        <v>1.7649999999999999E-2</v>
      </c>
      <c r="E36" s="17">
        <v>0.95206999999999997</v>
      </c>
      <c r="F36" s="32">
        <f t="shared" si="8"/>
        <v>1.1183783849928415E-2</v>
      </c>
      <c r="G36" s="16">
        <f t="shared" si="9"/>
        <v>0.96254839693339789</v>
      </c>
      <c r="H36" s="17">
        <f t="shared" si="10"/>
        <v>1.6124169515829369E-2</v>
      </c>
      <c r="I36" s="17">
        <f t="shared" si="11"/>
        <v>0.98750635544211196</v>
      </c>
      <c r="J36" s="18">
        <f t="shared" si="12"/>
        <v>1.9454400000000031E-3</v>
      </c>
      <c r="K36" s="16">
        <f t="shared" si="13"/>
        <v>-15.099333955200009</v>
      </c>
      <c r="L36" s="17">
        <f t="shared" si="7"/>
        <v>9.4630020025074533</v>
      </c>
      <c r="M36" s="17">
        <f t="shared" si="7"/>
        <v>-3.5884685953486284</v>
      </c>
      <c r="N36" s="18">
        <f t="shared" si="7"/>
        <v>474.87169226130834</v>
      </c>
    </row>
    <row r="37" spans="1:14">
      <c r="A37" s="14">
        <v>0.5</v>
      </c>
      <c r="B37" s="14">
        <v>10</v>
      </c>
      <c r="C37" s="16">
        <v>0.81374000000000002</v>
      </c>
      <c r="D37" s="17">
        <v>1.7610000000000001E-2</v>
      </c>
      <c r="E37" s="17">
        <v>0.94877999999999996</v>
      </c>
      <c r="F37" s="18">
        <f t="shared" si="8"/>
        <v>1.1444687492319413E-2</v>
      </c>
      <c r="G37" s="16">
        <f t="shared" si="9"/>
        <v>0.9505703422053231</v>
      </c>
      <c r="H37" s="17">
        <f t="shared" si="10"/>
        <v>1.6327348782349808E-2</v>
      </c>
      <c r="I37" s="17">
        <f t="shared" si="11"/>
        <v>0.98750635544211196</v>
      </c>
      <c r="J37" s="18">
        <f t="shared" si="12"/>
        <v>2.6000000000000016E-3</v>
      </c>
      <c r="K37" s="16">
        <f t="shared" si="13"/>
        <v>-14.39455199999999</v>
      </c>
      <c r="L37" s="17">
        <f t="shared" si="7"/>
        <v>7.8558450287824071</v>
      </c>
      <c r="M37" s="17">
        <f t="shared" si="7"/>
        <v>-3.9216310081137657</v>
      </c>
      <c r="N37" s="18">
        <f t="shared" si="7"/>
        <v>340.18028816613099</v>
      </c>
    </row>
    <row r="38" spans="1:14">
      <c r="A38" s="14">
        <v>0.6</v>
      </c>
      <c r="B38" s="14">
        <v>10</v>
      </c>
      <c r="C38" s="16">
        <v>0.80566000000000004</v>
      </c>
      <c r="D38" s="17">
        <v>1.7639999999999999E-2</v>
      </c>
      <c r="E38" s="17">
        <v>0.94510000000000005</v>
      </c>
      <c r="F38" s="18">
        <f t="shared" si="8"/>
        <v>1.2060918998088522E-2</v>
      </c>
      <c r="G38" s="16">
        <f t="shared" si="9"/>
        <v>0.93187890643637583</v>
      </c>
      <c r="H38" s="17">
        <f t="shared" si="10"/>
        <v>1.6654839391842778E-2</v>
      </c>
      <c r="I38" s="17">
        <f t="shared" si="11"/>
        <v>0.98750635544211196</v>
      </c>
      <c r="J38" s="18">
        <f t="shared" si="12"/>
        <v>3.6550399999999983E-3</v>
      </c>
      <c r="K38" s="16">
        <f t="shared" si="13"/>
        <v>-13.544560947199999</v>
      </c>
      <c r="L38" s="17">
        <f t="shared" si="7"/>
        <v>5.9151612632165884</v>
      </c>
      <c r="M38" s="17">
        <f t="shared" si="7"/>
        <v>-4.2942868375896532</v>
      </c>
      <c r="N38" s="18">
        <f t="shared" si="7"/>
        <v>229.9804926372496</v>
      </c>
    </row>
    <row r="39" spans="1:14">
      <c r="A39" s="14">
        <v>0.8</v>
      </c>
      <c r="B39" s="14">
        <v>10</v>
      </c>
      <c r="C39" s="16">
        <v>0.78481999999999996</v>
      </c>
      <c r="D39" s="17">
        <v>1.771E-2</v>
      </c>
      <c r="E39" s="17">
        <v>0.93449000000000004</v>
      </c>
      <c r="F39" s="18">
        <f t="shared" si="8"/>
        <v>1.370887592059326E-2</v>
      </c>
      <c r="G39" s="16">
        <f t="shared" si="9"/>
        <v>0.88874605752248881</v>
      </c>
      <c r="H39" s="17">
        <f t="shared" si="10"/>
        <v>1.746313627833021E-2</v>
      </c>
      <c r="I39" s="17">
        <f t="shared" si="11"/>
        <v>0.98750635544211196</v>
      </c>
      <c r="J39" s="18">
        <f t="shared" si="12"/>
        <v>6.2590400000000074E-3</v>
      </c>
      <c r="K39" s="16">
        <f t="shared" si="13"/>
        <v>-11.693560454400002</v>
      </c>
      <c r="L39" s="17">
        <f t="shared" si="7"/>
        <v>1.4136276424534349</v>
      </c>
      <c r="M39" s="17">
        <f t="shared" si="7"/>
        <v>-5.3687103024644545</v>
      </c>
      <c r="N39" s="18">
        <f t="shared" si="7"/>
        <v>119.02521665612049</v>
      </c>
    </row>
    <row r="40" spans="1:14" ht="15.75" thickBot="1">
      <c r="A40" s="20">
        <v>1</v>
      </c>
      <c r="B40" s="20">
        <v>10</v>
      </c>
      <c r="C40" s="22">
        <v>0.75831000000000004</v>
      </c>
      <c r="D40" s="23">
        <v>1.7940000000000001E-2</v>
      </c>
      <c r="E40" s="23">
        <v>0.92456000000000005</v>
      </c>
      <c r="F40" s="24">
        <f t="shared" si="8"/>
        <v>1.5936094736980915E-2</v>
      </c>
      <c r="G40" s="22">
        <f t="shared" si="9"/>
        <v>0.83892617449664419</v>
      </c>
      <c r="H40" s="23">
        <f t="shared" si="10"/>
        <v>1.8500189875057957E-2</v>
      </c>
      <c r="I40" s="23">
        <f t="shared" si="11"/>
        <v>0.98750635544211196</v>
      </c>
      <c r="J40" s="24">
        <f t="shared" si="12"/>
        <v>9.6000000000000044E-3</v>
      </c>
      <c r="K40" s="22">
        <f t="shared" si="13"/>
        <v>-9.6094479999999844</v>
      </c>
      <c r="L40" s="23">
        <f t="shared" si="7"/>
        <v>-3.0280223005343658</v>
      </c>
      <c r="M40" s="23">
        <f t="shared" si="7"/>
        <v>-6.3742734510230559</v>
      </c>
      <c r="N40" s="24">
        <f t="shared" si="7"/>
        <v>66.000986843551118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4" sqref="A4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22</v>
      </c>
    </row>
    <row r="7" spans="1:14">
      <c r="A7" t="s">
        <v>3</v>
      </c>
      <c r="B7">
        <v>0.2</v>
      </c>
      <c r="D7" t="s">
        <v>23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6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9">
        <v>10</v>
      </c>
      <c r="C13" s="11">
        <v>0.74897000000000002</v>
      </c>
      <c r="D13" s="12">
        <v>1.3339999999999999E-2</v>
      </c>
      <c r="E13" s="12">
        <v>0.97052000000000005</v>
      </c>
      <c r="F13" s="13">
        <f>(1-C13)/(C13*30)</f>
        <v>1.1172232087622556E-2</v>
      </c>
      <c r="G13" s="11">
        <f>1/(1+J13*30)</f>
        <v>0.73691967575534267</v>
      </c>
      <c r="H13" s="12">
        <f>(I13^2)/(PI()*30*G13)</f>
        <v>1.4999694504557695E-2</v>
      </c>
      <c r="I13" s="12">
        <f>((PI()/180)*(2*PI()*30)/(2+SQRT((((30^2)*($B$8^2)/($B$9^2))*1+4))))*B13</f>
        <v>1.0206735179523823</v>
      </c>
      <c r="J13" s="13">
        <f>0.0524*(A13^4)-0.15*(A13^3)+0.1659*(A13^2)-0.0706*(A13)+0.0119</f>
        <v>1.1900000000000001E-2</v>
      </c>
      <c r="K13" s="11">
        <f>((C13-G13)/G13)*100</f>
        <v>1.6352290000000027</v>
      </c>
      <c r="L13" s="12">
        <f t="shared" ref="L13:N24" si="0">((D13-H13)/H13)*100</f>
        <v>-11.064855381243886</v>
      </c>
      <c r="M13" s="12">
        <f t="shared" si="0"/>
        <v>-4.9137669460649249</v>
      </c>
      <c r="N13" s="13">
        <f t="shared" si="0"/>
        <v>-6.1156967426676054</v>
      </c>
    </row>
    <row r="14" spans="1:14">
      <c r="A14" s="14">
        <v>0.05</v>
      </c>
      <c r="B14" s="14">
        <v>10</v>
      </c>
      <c r="C14" s="16">
        <v>0.80657000000000001</v>
      </c>
      <c r="D14" s="17">
        <v>1.257E-2</v>
      </c>
      <c r="E14" s="17">
        <v>0.97738999999999998</v>
      </c>
      <c r="F14" s="18">
        <f t="shared" ref="F14:F24" si="1">(1-C14)/(C14*30)</f>
        <v>7.9939331572791775E-3</v>
      </c>
      <c r="G14" s="16">
        <f t="shared" ref="G14:G24" si="2">1/(1+J14*30)</f>
        <v>0.7917720160572157</v>
      </c>
      <c r="H14" s="17">
        <f t="shared" ref="H14:H24" si="3">(I14^2)/(PI()*30*G14)</f>
        <v>1.3960546453474415E-2</v>
      </c>
      <c r="I14" s="17">
        <f t="shared" ref="I14:I24" si="4">((PI()/180)*(2*PI()*30)/(2+SQRT((((30^2)*($B$8^2)/($B$9^2))*1+4))))*B14</f>
        <v>1.0206735179523823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1.8689703150249963</v>
      </c>
      <c r="L14" s="17">
        <f t="shared" si="0"/>
        <v>-9.9605445826108383</v>
      </c>
      <c r="M14" s="17">
        <f t="shared" si="0"/>
        <v>-4.2406819801904172</v>
      </c>
      <c r="N14" s="18">
        <f t="shared" si="0"/>
        <v>-8.8109227349859225</v>
      </c>
    </row>
    <row r="15" spans="1:14">
      <c r="A15" s="14">
        <v>0.1</v>
      </c>
      <c r="B15" s="14">
        <v>10</v>
      </c>
      <c r="C15" s="16">
        <v>0.84494000000000002</v>
      </c>
      <c r="D15" s="17">
        <v>1.213E-2</v>
      </c>
      <c r="E15" s="17">
        <v>0.98265999999999998</v>
      </c>
      <c r="F15" s="18">
        <f t="shared" si="1"/>
        <v>6.1171996433671801E-3</v>
      </c>
      <c r="G15" s="16">
        <f t="shared" si="2"/>
        <v>0.83989346119423447</v>
      </c>
      <c r="H15" s="17">
        <f t="shared" si="3"/>
        <v>1.3160681111876871E-2</v>
      </c>
      <c r="I15" s="17">
        <f t="shared" si="4"/>
        <v>1.0206735179523823</v>
      </c>
      <c r="J15" s="18">
        <f t="shared" si="5"/>
        <v>6.3542400000000006E-3</v>
      </c>
      <c r="K15" s="16">
        <f t="shared" si="6"/>
        <v>0.60085463679999862</v>
      </c>
      <c r="L15" s="17">
        <f t="shared" si="0"/>
        <v>-7.8315180127473152</v>
      </c>
      <c r="M15" s="17">
        <f t="shared" si="0"/>
        <v>-3.7243562494540723</v>
      </c>
      <c r="N15" s="18">
        <f t="shared" si="0"/>
        <v>-3.7304281335426501</v>
      </c>
    </row>
    <row r="16" spans="1:14">
      <c r="A16" s="14">
        <v>0.15</v>
      </c>
      <c r="B16" s="14">
        <v>10</v>
      </c>
      <c r="C16" s="16">
        <v>0.87158000000000002</v>
      </c>
      <c r="D16" s="17">
        <v>1.1820000000000001E-2</v>
      </c>
      <c r="E16" s="17">
        <v>0.98516999999999999</v>
      </c>
      <c r="F16" s="18">
        <f t="shared" si="1"/>
        <v>4.9113869830269925E-3</v>
      </c>
      <c r="G16" s="16">
        <f t="shared" si="2"/>
        <v>0.87959193443222661</v>
      </c>
      <c r="H16" s="17">
        <f t="shared" si="3"/>
        <v>1.2566702328691646E-2</v>
      </c>
      <c r="I16" s="17">
        <f t="shared" si="4"/>
        <v>1.0206735179523823</v>
      </c>
      <c r="J16" s="18">
        <f t="shared" si="5"/>
        <v>4.5630275000000022E-3</v>
      </c>
      <c r="K16" s="16">
        <f t="shared" si="6"/>
        <v>-0.91086947464999912</v>
      </c>
      <c r="L16" s="17">
        <f t="shared" si="0"/>
        <v>-5.9419114829099833</v>
      </c>
      <c r="M16" s="17">
        <f t="shared" si="0"/>
        <v>-3.4784401993310676</v>
      </c>
      <c r="N16" s="18">
        <f t="shared" si="0"/>
        <v>7.6343936789114277</v>
      </c>
    </row>
    <row r="17" spans="1:14">
      <c r="A17" s="14">
        <v>0.2</v>
      </c>
      <c r="B17" s="14">
        <v>10</v>
      </c>
      <c r="C17" s="16">
        <v>0.88885999999999998</v>
      </c>
      <c r="D17" s="17">
        <v>1.1599999999999999E-2</v>
      </c>
      <c r="E17" s="17">
        <v>0.98560000000000003</v>
      </c>
      <c r="F17" s="18">
        <f t="shared" si="1"/>
        <v>4.1678854562773298E-3</v>
      </c>
      <c r="G17" s="16">
        <f t="shared" si="2"/>
        <v>0.90992208155231247</v>
      </c>
      <c r="H17" s="17">
        <f t="shared" si="3"/>
        <v>1.2147820384653858E-2</v>
      </c>
      <c r="I17" s="17">
        <f t="shared" si="4"/>
        <v>1.0206735179523823</v>
      </c>
      <c r="J17" s="18">
        <f t="shared" si="5"/>
        <v>3.2998400000000018E-3</v>
      </c>
      <c r="K17" s="16">
        <f t="shared" si="6"/>
        <v>-2.3147126527999973</v>
      </c>
      <c r="L17" s="17">
        <f t="shared" si="0"/>
        <v>-4.5096187407076815</v>
      </c>
      <c r="M17" s="17">
        <f t="shared" si="0"/>
        <v>-3.4363111548876808</v>
      </c>
      <c r="N17" s="18">
        <f t="shared" si="0"/>
        <v>26.305683193043528</v>
      </c>
    </row>
    <row r="18" spans="1:14">
      <c r="A18" s="14">
        <v>0.3</v>
      </c>
      <c r="B18" s="14">
        <v>10</v>
      </c>
      <c r="C18" s="16">
        <v>0.90456999999999999</v>
      </c>
      <c r="D18" s="17">
        <v>1.1429999999999999E-2</v>
      </c>
      <c r="E18" s="17">
        <v>0.98697000000000001</v>
      </c>
      <c r="F18" s="18">
        <f t="shared" si="1"/>
        <v>3.5165879920846374E-3</v>
      </c>
      <c r="G18" s="16">
        <f t="shared" si="2"/>
        <v>0.94271746983681182</v>
      </c>
      <c r="H18" s="17">
        <f t="shared" si="3"/>
        <v>1.1725220296003709E-2</v>
      </c>
      <c r="I18" s="17">
        <f t="shared" si="4"/>
        <v>1.0206735179523823</v>
      </c>
      <c r="J18" s="18">
        <f t="shared" si="5"/>
        <v>2.0254400000000016E-3</v>
      </c>
      <c r="K18" s="16">
        <f t="shared" si="6"/>
        <v>-4.0465432175999991</v>
      </c>
      <c r="L18" s="17">
        <f t="shared" si="0"/>
        <v>-2.5178230220913584</v>
      </c>
      <c r="M18" s="17">
        <f t="shared" si="0"/>
        <v>-3.302086059800625</v>
      </c>
      <c r="N18" s="18">
        <f t="shared" si="0"/>
        <v>73.620941231763695</v>
      </c>
    </row>
    <row r="19" spans="1:14">
      <c r="A19" s="14">
        <v>0.35699999999999998</v>
      </c>
      <c r="B19" s="14">
        <v>10</v>
      </c>
      <c r="C19" s="16">
        <v>0.90556000000000003</v>
      </c>
      <c r="D19" s="17">
        <v>1.1390000000000001E-2</v>
      </c>
      <c r="E19" s="17">
        <v>0.98597000000000001</v>
      </c>
      <c r="F19" s="33">
        <f t="shared" si="1"/>
        <v>3.4763019568002105E-3</v>
      </c>
      <c r="G19" s="16">
        <f t="shared" si="2"/>
        <v>0.94699190130333988</v>
      </c>
      <c r="H19" s="17">
        <f t="shared" si="3"/>
        <v>1.1672296241937108E-2</v>
      </c>
      <c r="I19" s="17">
        <f t="shared" si="4"/>
        <v>1.0206735179523823</v>
      </c>
      <c r="J19" s="18">
        <f t="shared" si="5"/>
        <v>1.8658413242924003E-3</v>
      </c>
      <c r="K19" s="16">
        <f t="shared" si="6"/>
        <v>-4.3751061911213123</v>
      </c>
      <c r="L19" s="17">
        <f t="shared" si="0"/>
        <v>-2.4185150555282497</v>
      </c>
      <c r="M19" s="17">
        <f t="shared" si="0"/>
        <v>-3.4000605817619807</v>
      </c>
      <c r="N19" s="18">
        <f t="shared" si="0"/>
        <v>86.312839765115584</v>
      </c>
    </row>
    <row r="20" spans="1:14">
      <c r="A20" s="14">
        <v>0.4</v>
      </c>
      <c r="B20" s="14">
        <v>10</v>
      </c>
      <c r="C20" s="16">
        <v>0.90410000000000001</v>
      </c>
      <c r="D20" s="17">
        <v>1.136E-2</v>
      </c>
      <c r="E20" s="17">
        <v>0.98382000000000003</v>
      </c>
      <c r="F20" s="18">
        <f t="shared" si="1"/>
        <v>3.535744571028278E-3</v>
      </c>
      <c r="G20" s="16">
        <f t="shared" si="2"/>
        <v>0.94485522550292744</v>
      </c>
      <c r="H20" s="17">
        <f t="shared" si="3"/>
        <v>1.1698691727977963E-2</v>
      </c>
      <c r="I20" s="17">
        <f t="shared" si="4"/>
        <v>1.0206735179523823</v>
      </c>
      <c r="J20" s="18">
        <f t="shared" si="5"/>
        <v>1.9454400000000031E-3</v>
      </c>
      <c r="K20" s="16">
        <f t="shared" si="6"/>
        <v>-4.3133830879999886</v>
      </c>
      <c r="L20" s="17">
        <f t="shared" si="0"/>
        <v>-2.895124821247884</v>
      </c>
      <c r="M20" s="17">
        <f t="shared" si="0"/>
        <v>-3.6107058039788948</v>
      </c>
      <c r="N20" s="18">
        <f t="shared" si="0"/>
        <v>81.745238662116151</v>
      </c>
    </row>
    <row r="21" spans="1:14">
      <c r="A21" s="14">
        <v>0.5</v>
      </c>
      <c r="B21" s="14">
        <v>10</v>
      </c>
      <c r="C21" s="16">
        <v>0.89346999999999999</v>
      </c>
      <c r="D21" s="17">
        <v>1.146E-2</v>
      </c>
      <c r="E21" s="17">
        <v>0.98240000000000005</v>
      </c>
      <c r="F21" s="18">
        <f t="shared" si="1"/>
        <v>3.9743919773467503E-3</v>
      </c>
      <c r="G21" s="16">
        <f t="shared" si="2"/>
        <v>0.92764378478664189</v>
      </c>
      <c r="H21" s="17">
        <f t="shared" si="3"/>
        <v>1.1915748471564624E-2</v>
      </c>
      <c r="I21" s="17">
        <f t="shared" si="4"/>
        <v>1.0206735179523823</v>
      </c>
      <c r="J21" s="18">
        <f t="shared" si="5"/>
        <v>2.6000000000000016E-3</v>
      </c>
      <c r="K21" s="16">
        <f t="shared" si="6"/>
        <v>-3.6839339999999972</v>
      </c>
      <c r="L21" s="17">
        <f t="shared" si="0"/>
        <v>-3.8247574011167567</v>
      </c>
      <c r="M21" s="17">
        <f t="shared" si="0"/>
        <v>-3.7498296251640175</v>
      </c>
      <c r="N21" s="18">
        <f t="shared" si="0"/>
        <v>52.86122989795183</v>
      </c>
    </row>
    <row r="22" spans="1:14">
      <c r="A22" s="14">
        <v>0.6</v>
      </c>
      <c r="B22" s="14">
        <v>10</v>
      </c>
      <c r="C22" s="16">
        <v>0.87785999999999997</v>
      </c>
      <c r="D22" s="17">
        <v>1.157E-2</v>
      </c>
      <c r="E22" s="17">
        <v>0.97857000000000005</v>
      </c>
      <c r="F22" s="18">
        <f t="shared" si="1"/>
        <v>4.6377934218820019E-3</v>
      </c>
      <c r="G22" s="16">
        <f t="shared" si="2"/>
        <v>0.90118408379137516</v>
      </c>
      <c r="H22" s="17">
        <f t="shared" si="3"/>
        <v>1.2265607226688173E-2</v>
      </c>
      <c r="I22" s="17">
        <f t="shared" si="4"/>
        <v>1.0206735179523823</v>
      </c>
      <c r="J22" s="18">
        <f t="shared" si="5"/>
        <v>3.6550399999999983E-3</v>
      </c>
      <c r="K22" s="16">
        <f t="shared" si="6"/>
        <v>-2.5881597568000023</v>
      </c>
      <c r="L22" s="17">
        <f t="shared" si="0"/>
        <v>-5.6712008939486722</v>
      </c>
      <c r="M22" s="17">
        <f t="shared" si="0"/>
        <v>-4.1250720442760107</v>
      </c>
      <c r="N22" s="18">
        <f t="shared" si="0"/>
        <v>26.887624263537578</v>
      </c>
    </row>
    <row r="23" spans="1:14">
      <c r="A23" s="14">
        <v>0.8</v>
      </c>
      <c r="B23" s="14">
        <v>10</v>
      </c>
      <c r="C23" s="16">
        <v>0.84111999999999998</v>
      </c>
      <c r="D23" s="17">
        <v>1.191E-2</v>
      </c>
      <c r="E23" s="17">
        <v>0.97165000000000001</v>
      </c>
      <c r="F23" s="18">
        <f t="shared" si="1"/>
        <v>6.296366749096444E-3</v>
      </c>
      <c r="G23" s="16">
        <f t="shared" si="2"/>
        <v>0.84191298795592939</v>
      </c>
      <c r="H23" s="17">
        <f t="shared" si="3"/>
        <v>1.3129112115926236E-2</v>
      </c>
      <c r="I23" s="17">
        <f t="shared" si="4"/>
        <v>1.0206735179523823</v>
      </c>
      <c r="J23" s="18">
        <f t="shared" si="5"/>
        <v>6.2590400000000074E-3</v>
      </c>
      <c r="K23" s="16">
        <f t="shared" si="6"/>
        <v>-9.4188825599982734E-2</v>
      </c>
      <c r="L23" s="17">
        <f t="shared" si="0"/>
        <v>-9.2855640591826027</v>
      </c>
      <c r="M23" s="17">
        <f t="shared" si="0"/>
        <v>-4.8030557362485968</v>
      </c>
      <c r="N23" s="18">
        <f t="shared" si="0"/>
        <v>0.59636540262462934</v>
      </c>
    </row>
    <row r="24" spans="1:14" ht="15.75" thickBot="1">
      <c r="A24" s="20">
        <v>1</v>
      </c>
      <c r="B24" s="20">
        <v>10</v>
      </c>
      <c r="C24" s="22">
        <v>0.80322000000000005</v>
      </c>
      <c r="D24" s="23">
        <v>1.227E-2</v>
      </c>
      <c r="E24" s="23">
        <v>0.96372000000000002</v>
      </c>
      <c r="F24" s="24">
        <f t="shared" si="1"/>
        <v>8.1662973199538493E-3</v>
      </c>
      <c r="G24" s="22">
        <f t="shared" si="2"/>
        <v>0.77639751552795011</v>
      </c>
      <c r="H24" s="23">
        <f t="shared" si="3"/>
        <v>1.4236998173817477E-2</v>
      </c>
      <c r="I24" s="23">
        <f t="shared" si="4"/>
        <v>1.0206735179523823</v>
      </c>
      <c r="J24" s="24">
        <f t="shared" si="5"/>
        <v>9.6000000000000044E-3</v>
      </c>
      <c r="K24" s="22">
        <f t="shared" si="6"/>
        <v>3.4547360000000324</v>
      </c>
      <c r="L24" s="23">
        <f t="shared" si="0"/>
        <v>-13.816101890318993</v>
      </c>
      <c r="M24" s="23">
        <f t="shared" si="0"/>
        <v>-5.5799936954021474</v>
      </c>
      <c r="N24" s="24">
        <f t="shared" si="0"/>
        <v>-14.934402917147441</v>
      </c>
    </row>
    <row r="26" spans="1:14" ht="15.75" thickBot="1">
      <c r="A26" s="26" t="s">
        <v>19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9">
        <v>10</v>
      </c>
      <c r="C29" s="11"/>
      <c r="D29" s="12"/>
      <c r="E29" s="12"/>
      <c r="F29" s="13"/>
      <c r="G29" s="11">
        <f>1/(1+J29*30)</f>
        <v>0.73691967575534267</v>
      </c>
      <c r="H29" s="12">
        <f>(I29^2)/(PI()*30*G29)</f>
        <v>1.4999694504557695E-2</v>
      </c>
      <c r="I29" s="12">
        <f>((PI()/180)*(2*PI()*30)/(2+SQRT((((30^2)*($B$8^2)/($B$9^2))*1+4))))*B29</f>
        <v>1.0206735179523823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4">
        <v>10</v>
      </c>
      <c r="C30" s="16">
        <v>0.70970999999999995</v>
      </c>
      <c r="D30" s="17">
        <v>1.4460000000000001E-2</v>
      </c>
      <c r="E30" s="17">
        <v>0.98331999999999997</v>
      </c>
      <c r="F30" s="18">
        <f t="shared" ref="F30:F40" si="8">(1-C30)/(C30*30)</f>
        <v>1.3634207399266369E-2</v>
      </c>
      <c r="G30" s="16">
        <f t="shared" ref="G30:G40" si="9">1/(1+J30*30)</f>
        <v>0.7917720160572157</v>
      </c>
      <c r="H30" s="17">
        <f t="shared" ref="H30:H40" si="10">(I30^2)/(PI()*30*G30)</f>
        <v>1.3960546453474415E-2</v>
      </c>
      <c r="I30" s="17">
        <f t="shared" ref="I30:I40" si="11">((PI()/180)*(2*PI()*30)/(2+SQRT((((30^2)*($B$8^2)/($B$9^2))*1+4))))*B30</f>
        <v>1.0206735179523823</v>
      </c>
      <c r="J30" s="18">
        <f t="shared" ref="J30:J40" si="12">0.0524*(A30^4)-0.15*(A30^3)+0.1659*(A30^2)-0.0706*(A30)+0.0119</f>
        <v>8.7663275000000006E-3</v>
      </c>
      <c r="K30" s="16">
        <f t="shared" ref="K30:K40" si="13">((C30-G30)/G30)*100</f>
        <v>-10.36434912992501</v>
      </c>
      <c r="L30" s="17">
        <f t="shared" si="7"/>
        <v>3.577607425254365</v>
      </c>
      <c r="M30" s="17">
        <f t="shared" si="7"/>
        <v>-3.659693064959578</v>
      </c>
      <c r="N30" s="18">
        <f t="shared" si="7"/>
        <v>55.529295469127383</v>
      </c>
    </row>
    <row r="31" spans="1:14">
      <c r="A31" s="14">
        <v>0.1</v>
      </c>
      <c r="B31" s="14">
        <v>10</v>
      </c>
      <c r="C31" s="16">
        <v>0.74514000000000002</v>
      </c>
      <c r="D31" s="17">
        <v>1.391E-2</v>
      </c>
      <c r="E31" s="17">
        <v>0.98839999999999995</v>
      </c>
      <c r="F31" s="18">
        <f t="shared" si="8"/>
        <v>1.1400989523221584E-2</v>
      </c>
      <c r="G31" s="16">
        <f t="shared" si="9"/>
        <v>0.83989346119423447</v>
      </c>
      <c r="H31" s="17">
        <f t="shared" si="10"/>
        <v>1.3160681111876871E-2</v>
      </c>
      <c r="I31" s="17">
        <f t="shared" si="11"/>
        <v>1.0206735179523823</v>
      </c>
      <c r="J31" s="18">
        <f t="shared" si="12"/>
        <v>6.3542400000000006E-3</v>
      </c>
      <c r="K31" s="16">
        <f t="shared" si="13"/>
        <v>-11.281604819200002</v>
      </c>
      <c r="L31" s="17">
        <f t="shared" si="7"/>
        <v>5.6936178435849021</v>
      </c>
      <c r="M31" s="17">
        <f t="shared" si="7"/>
        <v>-3.1619824933958931</v>
      </c>
      <c r="N31" s="18">
        <f t="shared" si="7"/>
        <v>79.42333816824015</v>
      </c>
    </row>
    <row r="32" spans="1:14">
      <c r="A32" s="14">
        <v>0.15</v>
      </c>
      <c r="B32" s="14">
        <v>10</v>
      </c>
      <c r="C32" s="16">
        <v>0.76964999999999995</v>
      </c>
      <c r="D32" s="17">
        <v>1.3559999999999999E-2</v>
      </c>
      <c r="E32" s="17">
        <v>0.99172000000000005</v>
      </c>
      <c r="F32" s="18">
        <f t="shared" si="8"/>
        <v>9.97639619740575E-3</v>
      </c>
      <c r="G32" s="16">
        <f t="shared" si="9"/>
        <v>0.87959193443222661</v>
      </c>
      <c r="H32" s="17">
        <f t="shared" si="10"/>
        <v>1.2566702328691646E-2</v>
      </c>
      <c r="I32" s="17">
        <f t="shared" si="11"/>
        <v>1.0206735179523823</v>
      </c>
      <c r="J32" s="18">
        <f t="shared" si="12"/>
        <v>4.5630275000000022E-3</v>
      </c>
      <c r="K32" s="16">
        <f t="shared" si="13"/>
        <v>-12.499197653875008</v>
      </c>
      <c r="L32" s="17">
        <f t="shared" si="7"/>
        <v>7.904203070367215</v>
      </c>
      <c r="M32" s="17">
        <f t="shared" si="7"/>
        <v>-2.8367070804841816</v>
      </c>
      <c r="N32" s="18">
        <f t="shared" si="7"/>
        <v>118.63546072000979</v>
      </c>
    </row>
    <row r="33" spans="1:14">
      <c r="A33" s="14">
        <v>0.2</v>
      </c>
      <c r="B33" s="14">
        <v>10</v>
      </c>
      <c r="C33" s="16">
        <v>0.78632999999999997</v>
      </c>
      <c r="D33" s="17">
        <v>1.333E-2</v>
      </c>
      <c r="E33" s="17">
        <v>0.99382999999999999</v>
      </c>
      <c r="F33" s="18">
        <f t="shared" si="8"/>
        <v>9.0576899435775484E-3</v>
      </c>
      <c r="G33" s="16">
        <f t="shared" si="9"/>
        <v>0.90992208155231247</v>
      </c>
      <c r="H33" s="17">
        <f t="shared" si="10"/>
        <v>1.2147820384653858E-2</v>
      </c>
      <c r="I33" s="17">
        <f t="shared" si="11"/>
        <v>1.0206735179523823</v>
      </c>
      <c r="J33" s="18">
        <f t="shared" si="12"/>
        <v>3.2998400000000018E-3</v>
      </c>
      <c r="K33" s="16">
        <f t="shared" si="13"/>
        <v>-13.582710438399998</v>
      </c>
      <c r="L33" s="17">
        <f t="shared" si="7"/>
        <v>9.7316191539971264</v>
      </c>
      <c r="M33" s="17">
        <f t="shared" si="7"/>
        <v>-2.6299808391457264</v>
      </c>
      <c r="N33" s="18">
        <f t="shared" si="7"/>
        <v>174.48876138168953</v>
      </c>
    </row>
    <row r="34" spans="1:14">
      <c r="A34" s="14">
        <v>0.3</v>
      </c>
      <c r="B34" s="14">
        <v>10</v>
      </c>
      <c r="C34" s="16">
        <v>0.80269999999999997</v>
      </c>
      <c r="D34" s="17">
        <v>1.307E-2</v>
      </c>
      <c r="E34" s="17">
        <v>0.99453999999999998</v>
      </c>
      <c r="F34" s="18">
        <f t="shared" si="8"/>
        <v>8.1931813462896071E-3</v>
      </c>
      <c r="G34" s="16">
        <f t="shared" si="9"/>
        <v>0.94271746983681182</v>
      </c>
      <c r="H34" s="17">
        <f t="shared" si="10"/>
        <v>1.1725220296003709E-2</v>
      </c>
      <c r="I34" s="17">
        <f t="shared" si="11"/>
        <v>1.0206735179523823</v>
      </c>
      <c r="J34" s="18">
        <f t="shared" si="12"/>
        <v>2.0254400000000016E-3</v>
      </c>
      <c r="K34" s="16">
        <f t="shared" si="13"/>
        <v>-14.852537936000001</v>
      </c>
      <c r="L34" s="17">
        <f t="shared" si="7"/>
        <v>11.469121006235</v>
      </c>
      <c r="M34" s="17">
        <f t="shared" si="7"/>
        <v>-2.5604189285531644</v>
      </c>
      <c r="N34" s="18">
        <f t="shared" si="7"/>
        <v>304.51365364017698</v>
      </c>
    </row>
    <row r="35" spans="1:14">
      <c r="A35" s="14">
        <v>0.35699999999999998</v>
      </c>
      <c r="B35" s="14">
        <v>10</v>
      </c>
      <c r="C35" s="16">
        <v>0.80471999999999999</v>
      </c>
      <c r="D35" s="17">
        <v>1.302E-2</v>
      </c>
      <c r="E35" s="17">
        <v>0.99387999999999999</v>
      </c>
      <c r="F35" s="33">
        <f t="shared" si="8"/>
        <v>8.088941909401199E-3</v>
      </c>
      <c r="G35" s="16">
        <f t="shared" si="9"/>
        <v>0.94699190130333988</v>
      </c>
      <c r="H35" s="17">
        <f t="shared" si="10"/>
        <v>1.1672296241937108E-2</v>
      </c>
      <c r="I35" s="17">
        <f t="shared" si="11"/>
        <v>1.0206735179523823</v>
      </c>
      <c r="J35" s="18">
        <f t="shared" si="12"/>
        <v>1.8658413242924003E-3</v>
      </c>
      <c r="K35" s="16">
        <f t="shared" si="13"/>
        <v>-15.023560508546256</v>
      </c>
      <c r="L35" s="17">
        <f t="shared" si="7"/>
        <v>11.54617506382986</v>
      </c>
      <c r="M35" s="17">
        <f t="shared" si="7"/>
        <v>-2.6250821130476587</v>
      </c>
      <c r="N35" s="18">
        <f t="shared" si="7"/>
        <v>333.52785706302438</v>
      </c>
    </row>
    <row r="36" spans="1:14">
      <c r="A36" s="14">
        <v>0.4</v>
      </c>
      <c r="B36" s="14">
        <v>10</v>
      </c>
      <c r="C36" s="16">
        <v>0.80423</v>
      </c>
      <c r="D36" s="17">
        <v>1.2999999999999999E-2</v>
      </c>
      <c r="E36" s="17">
        <v>0.99282999999999999</v>
      </c>
      <c r="F36" s="18">
        <f t="shared" si="8"/>
        <v>8.1141796086525823E-3</v>
      </c>
      <c r="G36" s="16">
        <f t="shared" si="9"/>
        <v>0.94485522550292744</v>
      </c>
      <c r="H36" s="17">
        <f t="shared" si="10"/>
        <v>1.1698691727977963E-2</v>
      </c>
      <c r="I36" s="17">
        <f t="shared" si="11"/>
        <v>1.0206735179523823</v>
      </c>
      <c r="J36" s="18">
        <f t="shared" si="12"/>
        <v>1.9454400000000031E-3</v>
      </c>
      <c r="K36" s="16">
        <f t="shared" si="13"/>
        <v>-14.883256366399991</v>
      </c>
      <c r="L36" s="17">
        <f t="shared" si="7"/>
        <v>11.123536736248012</v>
      </c>
      <c r="M36" s="17">
        <f t="shared" si="7"/>
        <v>-2.7279553611070821</v>
      </c>
      <c r="N36" s="18">
        <f t="shared" si="7"/>
        <v>317.08711698395064</v>
      </c>
    </row>
    <row r="37" spans="1:14">
      <c r="A37" s="14">
        <v>0.5</v>
      </c>
      <c r="B37" s="14">
        <v>10</v>
      </c>
      <c r="C37" s="16">
        <v>0.79690000000000005</v>
      </c>
      <c r="D37" s="17">
        <v>1.3050000000000001E-2</v>
      </c>
      <c r="E37" s="17">
        <v>0.99012</v>
      </c>
      <c r="F37" s="18">
        <f t="shared" si="8"/>
        <v>8.4954197515372046E-3</v>
      </c>
      <c r="G37" s="16">
        <f t="shared" si="9"/>
        <v>0.92764378478664189</v>
      </c>
      <c r="H37" s="17">
        <f t="shared" si="10"/>
        <v>1.1915748471564624E-2</v>
      </c>
      <c r="I37" s="17">
        <f t="shared" si="11"/>
        <v>1.0206735179523823</v>
      </c>
      <c r="J37" s="18">
        <f t="shared" si="12"/>
        <v>2.6000000000000016E-3</v>
      </c>
      <c r="K37" s="16">
        <f t="shared" si="13"/>
        <v>-14.094179999999989</v>
      </c>
      <c r="L37" s="17">
        <f t="shared" si="7"/>
        <v>9.5189280903513467</v>
      </c>
      <c r="M37" s="17">
        <f t="shared" si="7"/>
        <v>-2.9934663156223555</v>
      </c>
      <c r="N37" s="18">
        <f t="shared" si="7"/>
        <v>226.74691352066151</v>
      </c>
    </row>
    <row r="38" spans="1:14">
      <c r="A38" s="14">
        <v>0.6</v>
      </c>
      <c r="B38" s="14">
        <v>10</v>
      </c>
      <c r="C38" s="16">
        <v>0.78488000000000002</v>
      </c>
      <c r="D38" s="17">
        <v>1.315E-2</v>
      </c>
      <c r="E38" s="17">
        <v>0.98633000000000004</v>
      </c>
      <c r="F38" s="18">
        <f t="shared" si="8"/>
        <v>9.1360038052526061E-3</v>
      </c>
      <c r="G38" s="16">
        <f t="shared" si="9"/>
        <v>0.90118408379137516</v>
      </c>
      <c r="H38" s="17">
        <f t="shared" si="10"/>
        <v>1.2265607226688173E-2</v>
      </c>
      <c r="I38" s="17">
        <f t="shared" si="11"/>
        <v>1.0206735179523823</v>
      </c>
      <c r="J38" s="18">
        <f t="shared" si="12"/>
        <v>3.6550399999999983E-3</v>
      </c>
      <c r="K38" s="16">
        <f t="shared" si="13"/>
        <v>-12.905696614399996</v>
      </c>
      <c r="L38" s="17">
        <f t="shared" si="7"/>
        <v>7.2103464342761399</v>
      </c>
      <c r="M38" s="17">
        <f t="shared" si="7"/>
        <v>-3.3647897538558902</v>
      </c>
      <c r="N38" s="18">
        <f t="shared" si="7"/>
        <v>149.956328939016</v>
      </c>
    </row>
    <row r="39" spans="1:14">
      <c r="A39" s="14">
        <v>0.8</v>
      </c>
      <c r="B39" s="14">
        <v>10</v>
      </c>
      <c r="C39" s="16">
        <v>0.75570000000000004</v>
      </c>
      <c r="D39" s="17">
        <v>1.342E-2</v>
      </c>
      <c r="E39" s="17">
        <v>0.97748000000000002</v>
      </c>
      <c r="F39" s="18">
        <f t="shared" si="8"/>
        <v>1.0775881081557937E-2</v>
      </c>
      <c r="G39" s="16">
        <f t="shared" si="9"/>
        <v>0.84191298795592939</v>
      </c>
      <c r="H39" s="17">
        <f t="shared" si="10"/>
        <v>1.3129112115926236E-2</v>
      </c>
      <c r="I39" s="17">
        <f t="shared" si="11"/>
        <v>1.0206735179523823</v>
      </c>
      <c r="J39" s="18">
        <f t="shared" si="12"/>
        <v>6.2590400000000074E-3</v>
      </c>
      <c r="K39" s="16">
        <f t="shared" si="13"/>
        <v>-10.240130415999978</v>
      </c>
      <c r="L39" s="17">
        <f t="shared" si="7"/>
        <v>2.2155944857908798</v>
      </c>
      <c r="M39" s="17">
        <f t="shared" si="7"/>
        <v>-4.2318642732138914</v>
      </c>
      <c r="N39" s="18">
        <f t="shared" si="7"/>
        <v>72.165077736488726</v>
      </c>
    </row>
    <row r="40" spans="1:14" ht="15.75" thickBot="1">
      <c r="A40" s="20">
        <v>1</v>
      </c>
      <c r="B40" s="20">
        <v>10</v>
      </c>
      <c r="C40" s="22">
        <v>0.72341999999999995</v>
      </c>
      <c r="D40" s="23">
        <v>1.3780000000000001E-2</v>
      </c>
      <c r="E40" s="23">
        <v>0.96911999999999998</v>
      </c>
      <c r="F40" s="24">
        <f t="shared" si="8"/>
        <v>1.2744095177536337E-2</v>
      </c>
      <c r="G40" s="22">
        <f t="shared" si="9"/>
        <v>0.77639751552795011</v>
      </c>
      <c r="H40" s="23">
        <f t="shared" si="10"/>
        <v>1.4236998173817477E-2</v>
      </c>
      <c r="I40" s="23">
        <f t="shared" si="11"/>
        <v>1.0206735179523823</v>
      </c>
      <c r="J40" s="24">
        <f t="shared" si="12"/>
        <v>9.6000000000000044E-3</v>
      </c>
      <c r="K40" s="22">
        <f t="shared" si="13"/>
        <v>-6.823503999999982</v>
      </c>
      <c r="L40" s="23">
        <f t="shared" si="7"/>
        <v>-3.2099335002930447</v>
      </c>
      <c r="M40" s="23">
        <f t="shared" si="7"/>
        <v>-5.0509312768108297</v>
      </c>
      <c r="N40" s="24">
        <f t="shared" si="7"/>
        <v>32.750991432670112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4" sqref="A4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24</v>
      </c>
    </row>
    <row r="7" spans="1:14">
      <c r="A7" t="s">
        <v>3</v>
      </c>
      <c r="B7">
        <v>0.2</v>
      </c>
      <c r="D7" t="s">
        <v>25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6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9">
        <v>10</v>
      </c>
      <c r="C13" s="11">
        <v>0.73258000000000001</v>
      </c>
      <c r="D13" s="12">
        <v>1.099E-2</v>
      </c>
      <c r="E13" s="12">
        <v>1.0056799999999999</v>
      </c>
      <c r="F13" s="13">
        <f>(1-C13)/(C13*40)</f>
        <v>9.1259657648311444E-3</v>
      </c>
      <c r="G13" s="11">
        <f>1/(1+J13*40)</f>
        <v>0.6775067750677507</v>
      </c>
      <c r="H13" s="12">
        <f>(I13^2)/(PI()*40*G13)</f>
        <v>1.2648022615367117E-2</v>
      </c>
      <c r="I13" s="12">
        <f>((PI()/180)*(2*PI()*40)/(2+SQRT((((40^2)*($B$8^2)/($B$9^2))*1+4))))*B13</f>
        <v>1.037702994551793</v>
      </c>
      <c r="J13" s="13">
        <f>0.0524*(A13^4)-0.15*(A13^3)+0.1659*(A13^2)-0.0706*(A13)+0.0119</f>
        <v>1.1900000000000001E-2</v>
      </c>
      <c r="K13" s="11">
        <f>((C13-G13)/G13)*100</f>
        <v>8.1288079999999994</v>
      </c>
      <c r="L13" s="12">
        <f t="shared" ref="L13:N24" si="0">((D13-H13)/H13)*100</f>
        <v>-13.108947270165771</v>
      </c>
      <c r="M13" s="12">
        <f t="shared" si="0"/>
        <v>-3.085949902806687</v>
      </c>
      <c r="N13" s="13">
        <f t="shared" si="0"/>
        <v>-23.311212060242489</v>
      </c>
    </row>
    <row r="14" spans="1:14">
      <c r="A14" s="14">
        <v>0.05</v>
      </c>
      <c r="B14" s="14">
        <v>10</v>
      </c>
      <c r="C14" s="16">
        <v>0.79091999999999996</v>
      </c>
      <c r="D14" s="17">
        <v>1.0319999999999999E-2</v>
      </c>
      <c r="E14" s="17">
        <v>1.01264</v>
      </c>
      <c r="F14" s="18">
        <f t="shared" ref="F14:F24" si="1">(1-C14)/(C14*40)</f>
        <v>6.6087594194103091E-3</v>
      </c>
      <c r="G14" s="16">
        <f t="shared" ref="G14:G24" si="2">1/(1+J14*40)</f>
        <v>0.7403825601111047</v>
      </c>
      <c r="H14" s="17">
        <f t="shared" ref="H14:H24" si="3">(I14^2)/(PI()*40*G14)</f>
        <v>1.1573909860647496E-2</v>
      </c>
      <c r="I14" s="17">
        <f t="shared" ref="I14:I24" si="4">((PI()/180)*(2*PI()*40)/(2+SQRT((((40^2)*($B$8^2)/($B$9^2))*1+4))))*B14</f>
        <v>1.037702994551793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6.825854985200003</v>
      </c>
      <c r="L14" s="17">
        <f t="shared" si="0"/>
        <v>-10.83393490829682</v>
      </c>
      <c r="M14" s="17">
        <f t="shared" si="0"/>
        <v>-2.4152377591064313</v>
      </c>
      <c r="N14" s="18">
        <f t="shared" si="0"/>
        <v>-24.611994938469859</v>
      </c>
    </row>
    <row r="15" spans="1:14">
      <c r="A15" s="14">
        <v>0.1</v>
      </c>
      <c r="B15" s="14">
        <v>10</v>
      </c>
      <c r="C15" s="16">
        <v>0.83179999999999998</v>
      </c>
      <c r="D15" s="17">
        <v>9.8899999999999995E-3</v>
      </c>
      <c r="E15" s="17">
        <v>1.0166299999999999</v>
      </c>
      <c r="F15" s="18">
        <f t="shared" si="1"/>
        <v>5.0553017552296235E-3</v>
      </c>
      <c r="G15" s="16">
        <f t="shared" si="2"/>
        <v>0.79734032781531305</v>
      </c>
      <c r="H15" s="17">
        <f t="shared" si="3"/>
        <v>1.0747131073378E-2</v>
      </c>
      <c r="I15" s="17">
        <f t="shared" si="4"/>
        <v>1.037702994551793</v>
      </c>
      <c r="J15" s="18">
        <f t="shared" si="5"/>
        <v>6.3542400000000006E-3</v>
      </c>
      <c r="K15" s="16">
        <f t="shared" si="6"/>
        <v>4.3218273279999924</v>
      </c>
      <c r="L15" s="17">
        <f t="shared" si="0"/>
        <v>-7.9754407713629014</v>
      </c>
      <c r="M15" s="17">
        <f t="shared" si="0"/>
        <v>-2.0307346767265542</v>
      </c>
      <c r="N15" s="18">
        <f t="shared" si="0"/>
        <v>-20.442070881338712</v>
      </c>
    </row>
    <row r="16" spans="1:14">
      <c r="A16" s="14">
        <v>0.15</v>
      </c>
      <c r="B16" s="14">
        <v>10</v>
      </c>
      <c r="C16" s="16">
        <v>0.86026000000000002</v>
      </c>
      <c r="D16" s="17">
        <v>9.5999999999999992E-3</v>
      </c>
      <c r="E16" s="17">
        <v>1.01894</v>
      </c>
      <c r="F16" s="18">
        <f t="shared" si="1"/>
        <v>4.0609815637132948E-3</v>
      </c>
      <c r="G16" s="16">
        <f t="shared" si="2"/>
        <v>0.84565087252988536</v>
      </c>
      <c r="H16" s="17">
        <f t="shared" si="3"/>
        <v>1.0133166406469378E-2</v>
      </c>
      <c r="I16" s="17">
        <f t="shared" si="4"/>
        <v>1.037702994551793</v>
      </c>
      <c r="J16" s="18">
        <f t="shared" si="5"/>
        <v>4.5630275000000022E-3</v>
      </c>
      <c r="K16" s="16">
        <f t="shared" si="6"/>
        <v>1.7275601486000218</v>
      </c>
      <c r="L16" s="17">
        <f t="shared" si="0"/>
        <v>-5.2615972646909874</v>
      </c>
      <c r="M16" s="17">
        <f t="shared" si="0"/>
        <v>-1.8081276290329338</v>
      </c>
      <c r="N16" s="18">
        <f t="shared" si="0"/>
        <v>-11.002474481837053</v>
      </c>
    </row>
    <row r="17" spans="1:14">
      <c r="A17" s="14">
        <v>0.2</v>
      </c>
      <c r="B17" s="14">
        <v>10</v>
      </c>
      <c r="C17" s="16">
        <v>0.879</v>
      </c>
      <c r="D17" s="17">
        <v>9.4199999999999996E-3</v>
      </c>
      <c r="E17" s="17">
        <v>1.0202100000000001</v>
      </c>
      <c r="F17" s="18">
        <f t="shared" si="1"/>
        <v>3.4414106939704213E-3</v>
      </c>
      <c r="G17" s="16">
        <f t="shared" si="2"/>
        <v>0.88339722062032844</v>
      </c>
      <c r="H17" s="17">
        <f t="shared" si="3"/>
        <v>9.7001901444788881E-3</v>
      </c>
      <c r="I17" s="17">
        <f t="shared" si="4"/>
        <v>1.037702994551793</v>
      </c>
      <c r="J17" s="18">
        <f t="shared" si="5"/>
        <v>3.2998400000000018E-3</v>
      </c>
      <c r="K17" s="16">
        <f t="shared" si="6"/>
        <v>-0.49776255999998192</v>
      </c>
      <c r="L17" s="17">
        <f t="shared" si="0"/>
        <v>-2.8885015685838478</v>
      </c>
      <c r="M17" s="17">
        <f t="shared" si="0"/>
        <v>-1.6857419361450909</v>
      </c>
      <c r="N17" s="18">
        <f t="shared" si="0"/>
        <v>4.290229040511643</v>
      </c>
    </row>
    <row r="18" spans="1:14">
      <c r="A18" s="14">
        <v>0.3</v>
      </c>
      <c r="B18" s="14">
        <v>10</v>
      </c>
      <c r="C18" s="16">
        <v>0.89548000000000005</v>
      </c>
      <c r="D18" s="17">
        <v>9.2499999999999995E-3</v>
      </c>
      <c r="E18" s="17">
        <v>1.0205200000000001</v>
      </c>
      <c r="F18" s="18">
        <f t="shared" si="1"/>
        <v>2.9179881181042554E-3</v>
      </c>
      <c r="G18" s="16">
        <f t="shared" si="2"/>
        <v>0.92505431918962278</v>
      </c>
      <c r="H18" s="17">
        <f t="shared" si="3"/>
        <v>9.2633706317140126E-3</v>
      </c>
      <c r="I18" s="17">
        <f t="shared" si="4"/>
        <v>1.037702994551793</v>
      </c>
      <c r="J18" s="18">
        <f t="shared" si="5"/>
        <v>2.0254400000000016E-3</v>
      </c>
      <c r="K18" s="16">
        <f t="shared" si="6"/>
        <v>-3.1970359551999903</v>
      </c>
      <c r="L18" s="17">
        <f t="shared" si="0"/>
        <v>-0.14433873204033842</v>
      </c>
      <c r="M18" s="17">
        <f t="shared" si="0"/>
        <v>-1.6558682630779791</v>
      </c>
      <c r="N18" s="18">
        <f t="shared" si="0"/>
        <v>44.066875252007122</v>
      </c>
    </row>
    <row r="19" spans="1:14">
      <c r="A19" s="14">
        <v>0.35699999999999998</v>
      </c>
      <c r="B19" s="14">
        <v>10</v>
      </c>
      <c r="C19" s="16">
        <v>0.89605000000000001</v>
      </c>
      <c r="D19" s="17">
        <v>9.2399999999999999E-3</v>
      </c>
      <c r="E19" s="17">
        <v>1.01979</v>
      </c>
      <c r="F19" s="33">
        <f t="shared" si="1"/>
        <v>2.9002287818760109E-3</v>
      </c>
      <c r="G19" s="16">
        <f t="shared" si="2"/>
        <v>0.93054967824122137</v>
      </c>
      <c r="H19" s="17">
        <f t="shared" si="3"/>
        <v>9.2086658170871197E-3</v>
      </c>
      <c r="I19" s="17">
        <f t="shared" si="4"/>
        <v>1.037702994551793</v>
      </c>
      <c r="J19" s="18">
        <f t="shared" si="5"/>
        <v>1.8658413242924003E-3</v>
      </c>
      <c r="K19" s="16">
        <f t="shared" si="6"/>
        <v>-3.7074515254711837</v>
      </c>
      <c r="L19" s="17">
        <f t="shared" si="0"/>
        <v>0.34026843340039692</v>
      </c>
      <c r="M19" s="17">
        <f t="shared" si="0"/>
        <v>-1.7262159448166658</v>
      </c>
      <c r="N19" s="18">
        <f t="shared" si="0"/>
        <v>55.438125638893254</v>
      </c>
    </row>
    <row r="20" spans="1:14">
      <c r="A20" s="14">
        <v>0.4</v>
      </c>
      <c r="B20" s="14">
        <v>10</v>
      </c>
      <c r="C20" s="16">
        <v>0.89354999999999996</v>
      </c>
      <c r="D20" s="17">
        <v>9.2499999999999995E-3</v>
      </c>
      <c r="E20" s="17">
        <v>1.0189900000000001</v>
      </c>
      <c r="F20" s="18">
        <f t="shared" si="1"/>
        <v>2.9782888478540668E-3</v>
      </c>
      <c r="G20" s="16">
        <f t="shared" si="2"/>
        <v>0.9278007707426561</v>
      </c>
      <c r="H20" s="17">
        <f t="shared" si="3"/>
        <v>9.2359494444720254E-3</v>
      </c>
      <c r="I20" s="17">
        <f t="shared" si="4"/>
        <v>1.037702994551793</v>
      </c>
      <c r="J20" s="18">
        <f t="shared" si="5"/>
        <v>1.9454400000000031E-3</v>
      </c>
      <c r="K20" s="16">
        <f t="shared" si="6"/>
        <v>-3.6916083519999874</v>
      </c>
      <c r="L20" s="17">
        <f t="shared" si="0"/>
        <v>0.15212897831942762</v>
      </c>
      <c r="M20" s="17">
        <f t="shared" si="0"/>
        <v>-1.8033092946672609</v>
      </c>
      <c r="N20" s="18">
        <f t="shared" si="0"/>
        <v>53.090758278541713</v>
      </c>
    </row>
    <row r="21" spans="1:14">
      <c r="A21" s="14">
        <v>0.5</v>
      </c>
      <c r="B21" s="14">
        <v>10</v>
      </c>
      <c r="C21" s="16">
        <v>0.88129999999999997</v>
      </c>
      <c r="D21" s="17">
        <v>9.3299999999999998E-3</v>
      </c>
      <c r="E21" s="17">
        <v>1.0163500000000001</v>
      </c>
      <c r="F21" s="18">
        <f t="shared" si="1"/>
        <v>3.3671848405764223E-3</v>
      </c>
      <c r="G21" s="16">
        <f t="shared" si="2"/>
        <v>0.90579710144927528</v>
      </c>
      <c r="H21" s="17">
        <f t="shared" si="3"/>
        <v>9.4603095984859744E-3</v>
      </c>
      <c r="I21" s="17">
        <f t="shared" si="4"/>
        <v>1.037702994551793</v>
      </c>
      <c r="J21" s="18">
        <f t="shared" si="5"/>
        <v>2.6000000000000016E-3</v>
      </c>
      <c r="K21" s="16">
        <f t="shared" si="6"/>
        <v>-2.704479999999994</v>
      </c>
      <c r="L21" s="17">
        <f t="shared" si="0"/>
        <v>-1.377434819964342</v>
      </c>
      <c r="M21" s="17">
        <f t="shared" si="0"/>
        <v>-2.0577173491742493</v>
      </c>
      <c r="N21" s="18">
        <f t="shared" si="0"/>
        <v>29.507109252939241</v>
      </c>
    </row>
    <row r="22" spans="1:14">
      <c r="A22" s="14">
        <v>0.6</v>
      </c>
      <c r="B22" s="14">
        <v>10</v>
      </c>
      <c r="C22" s="16">
        <v>0.86317999999999995</v>
      </c>
      <c r="D22" s="17">
        <v>9.4599999999999997E-3</v>
      </c>
      <c r="E22" s="17">
        <v>1.0131399999999999</v>
      </c>
      <c r="F22" s="18">
        <f t="shared" si="1"/>
        <v>3.9626729071572568E-3</v>
      </c>
      <c r="G22" s="16">
        <f t="shared" si="2"/>
        <v>0.87244687147531474</v>
      </c>
      <c r="H22" s="17">
        <f t="shared" si="3"/>
        <v>9.8219402158333143E-3</v>
      </c>
      <c r="I22" s="17">
        <f t="shared" si="4"/>
        <v>1.037702994551793</v>
      </c>
      <c r="J22" s="18">
        <f t="shared" si="5"/>
        <v>3.6550399999999983E-3</v>
      </c>
      <c r="K22" s="16">
        <f t="shared" si="6"/>
        <v>-1.0621702912000179</v>
      </c>
      <c r="L22" s="17">
        <f t="shared" si="0"/>
        <v>-3.6850175004105012</v>
      </c>
      <c r="M22" s="17">
        <f t="shared" si="0"/>
        <v>-2.3670544154498097</v>
      </c>
      <c r="N22" s="18">
        <f t="shared" si="0"/>
        <v>8.4166768942955112</v>
      </c>
    </row>
    <row r="23" spans="1:14">
      <c r="A23" s="14">
        <v>0.8</v>
      </c>
      <c r="B23" s="14">
        <v>10</v>
      </c>
      <c r="C23" s="16">
        <v>0.82103000000000004</v>
      </c>
      <c r="D23" s="17">
        <v>9.8099999999999993E-3</v>
      </c>
      <c r="E23" s="17">
        <v>1.0060100000000001</v>
      </c>
      <c r="F23" s="18">
        <f t="shared" si="1"/>
        <v>5.4495572634373881E-3</v>
      </c>
      <c r="G23" s="16">
        <f t="shared" si="2"/>
        <v>0.79976864292697392</v>
      </c>
      <c r="H23" s="17">
        <f t="shared" si="3"/>
        <v>1.0714499860560037E-2</v>
      </c>
      <c r="I23" s="17">
        <f t="shared" si="4"/>
        <v>1.037702994551793</v>
      </c>
      <c r="J23" s="18">
        <f t="shared" si="5"/>
        <v>6.2590400000000074E-3</v>
      </c>
      <c r="K23" s="16">
        <f t="shared" si="6"/>
        <v>2.6584384448000264</v>
      </c>
      <c r="L23" s="17">
        <f t="shared" si="0"/>
        <v>-8.4418299718262375</v>
      </c>
      <c r="M23" s="17">
        <f t="shared" si="0"/>
        <v>-3.0541488959932974</v>
      </c>
      <c r="N23" s="18">
        <f t="shared" si="0"/>
        <v>-12.933017468535404</v>
      </c>
    </row>
    <row r="24" spans="1:14" ht="15.75" thickBot="1">
      <c r="A24" s="20">
        <v>1</v>
      </c>
      <c r="B24" s="20">
        <v>10</v>
      </c>
      <c r="C24" s="22">
        <v>0.77856999999999998</v>
      </c>
      <c r="D24" s="23">
        <v>1.0189999999999999E-2</v>
      </c>
      <c r="E24" s="23">
        <v>0.99865999999999999</v>
      </c>
      <c r="F24" s="24">
        <f t="shared" si="1"/>
        <v>7.110150660826901E-3</v>
      </c>
      <c r="G24" s="22">
        <f t="shared" si="2"/>
        <v>0.72254335260115599</v>
      </c>
      <c r="H24" s="23">
        <f t="shared" si="3"/>
        <v>1.1859663482159952E-2</v>
      </c>
      <c r="I24" s="23">
        <f t="shared" si="4"/>
        <v>1.037702994551793</v>
      </c>
      <c r="J24" s="24">
        <f t="shared" si="5"/>
        <v>9.6000000000000044E-3</v>
      </c>
      <c r="K24" s="22">
        <f t="shared" si="6"/>
        <v>7.7540880000000101</v>
      </c>
      <c r="L24" s="23">
        <f t="shared" si="0"/>
        <v>-14.078506398360839</v>
      </c>
      <c r="M24" s="23">
        <f t="shared" si="0"/>
        <v>-3.7624440477457224</v>
      </c>
      <c r="N24" s="24">
        <f t="shared" si="0"/>
        <v>-25.935930616386482</v>
      </c>
    </row>
    <row r="26" spans="1:14" ht="15.75" thickBot="1">
      <c r="A26" s="26" t="s">
        <v>30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9">
        <v>10</v>
      </c>
      <c r="C29" s="11"/>
      <c r="D29" s="12"/>
      <c r="E29" s="12"/>
      <c r="F29" s="13"/>
      <c r="G29" s="11">
        <f>1/(1+J29*40)</f>
        <v>0.6775067750677507</v>
      </c>
      <c r="H29" s="12">
        <f>(I29^2)/(PI()*40*G29)</f>
        <v>1.2648022615367117E-2</v>
      </c>
      <c r="I29" s="12">
        <f>((PI()/180)*(2*PI()*40)/(2+SQRT((((40^2)*($B$8^2)/($B$9^2))*1+4))))*B29</f>
        <v>1.037702994551793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4">
        <v>10</v>
      </c>
      <c r="C30" s="16">
        <v>0.69703999999999999</v>
      </c>
      <c r="D30" s="17">
        <v>1.1560000000000001E-2</v>
      </c>
      <c r="E30" s="17">
        <v>1.00644</v>
      </c>
      <c r="F30" s="18">
        <f t="shared" ref="F30:F40" si="8">(1-C30)/(C30*40)</f>
        <v>1.086594743486744E-2</v>
      </c>
      <c r="G30" s="16">
        <f t="shared" ref="G30:G40" si="9">1/(1+J30*40)</f>
        <v>0.7403825601111047</v>
      </c>
      <c r="H30" s="17">
        <f t="shared" ref="H30:H40" si="10">(I30^2)/(PI()*40*G30)</f>
        <v>1.1573909860647496E-2</v>
      </c>
      <c r="I30" s="17">
        <f t="shared" ref="I30:I40" si="11">((PI()/180)*(2*PI()*40)/(2+SQRT((((40^2)*($B$8^2)/($B$9^2))*1+4))))*B30</f>
        <v>1.037702994551793</v>
      </c>
      <c r="J30" s="18">
        <f t="shared" ref="J30:J40" si="12">0.0524*(A30^4)-0.15*(A30^3)+0.1659*(A30^2)-0.0706*(A30)+0.0119</f>
        <v>8.7663275000000006E-3</v>
      </c>
      <c r="K30" s="16">
        <f t="shared" ref="K30:K40" si="13">((C30-G30)/G30)*100</f>
        <v>-5.8540763175999926</v>
      </c>
      <c r="L30" s="17">
        <f t="shared" si="7"/>
        <v>-0.12018290115417617</v>
      </c>
      <c r="M30" s="17">
        <f t="shared" si="7"/>
        <v>-3.0127112204486046</v>
      </c>
      <c r="N30" s="18">
        <f t="shared" si="7"/>
        <v>23.950963899847903</v>
      </c>
    </row>
    <row r="31" spans="1:14">
      <c r="A31" s="14">
        <v>0.1</v>
      </c>
      <c r="B31" s="14">
        <v>10</v>
      </c>
      <c r="C31" s="16">
        <v>0.73392000000000002</v>
      </c>
      <c r="D31" s="17">
        <v>1.108E-2</v>
      </c>
      <c r="E31" s="17">
        <v>1.0107999999999999</v>
      </c>
      <c r="F31" s="18">
        <f t="shared" si="8"/>
        <v>9.0636581643775884E-3</v>
      </c>
      <c r="G31" s="16">
        <f t="shared" si="9"/>
        <v>0.79734032781531305</v>
      </c>
      <c r="H31" s="17">
        <f t="shared" si="10"/>
        <v>1.0747131073378E-2</v>
      </c>
      <c r="I31" s="17">
        <f t="shared" si="11"/>
        <v>1.037702994551793</v>
      </c>
      <c r="J31" s="18">
        <f t="shared" si="12"/>
        <v>6.3542400000000006E-3</v>
      </c>
      <c r="K31" s="16">
        <f t="shared" si="13"/>
        <v>-7.9539847168000026</v>
      </c>
      <c r="L31" s="17">
        <f t="shared" si="7"/>
        <v>3.0972817242971757</v>
      </c>
      <c r="M31" s="17">
        <f t="shared" si="7"/>
        <v>-2.592552463762825</v>
      </c>
      <c r="N31" s="18">
        <f t="shared" si="7"/>
        <v>42.639531468398857</v>
      </c>
    </row>
    <row r="32" spans="1:14">
      <c r="A32" s="14">
        <v>0.15</v>
      </c>
      <c r="B32" s="14">
        <v>10</v>
      </c>
      <c r="C32" s="16">
        <v>0.75982000000000005</v>
      </c>
      <c r="D32" s="17">
        <v>1.0749999999999999E-2</v>
      </c>
      <c r="E32" s="17">
        <v>1.01332</v>
      </c>
      <c r="F32" s="18">
        <f t="shared" si="8"/>
        <v>7.9025295464715314E-3</v>
      </c>
      <c r="G32" s="16">
        <f t="shared" si="9"/>
        <v>0.84565087252988536</v>
      </c>
      <c r="H32" s="17">
        <f t="shared" si="10"/>
        <v>1.0133166406469378E-2</v>
      </c>
      <c r="I32" s="17">
        <f t="shared" si="11"/>
        <v>1.037702994551793</v>
      </c>
      <c r="J32" s="18">
        <f t="shared" si="12"/>
        <v>4.5630275000000022E-3</v>
      </c>
      <c r="K32" s="16">
        <f t="shared" si="13"/>
        <v>-10.149681779799977</v>
      </c>
      <c r="L32" s="17">
        <f t="shared" si="7"/>
        <v>6.0872738963095721</v>
      </c>
      <c r="M32" s="17">
        <f t="shared" si="7"/>
        <v>-2.3497084117334177</v>
      </c>
      <c r="N32" s="18">
        <f t="shared" si="7"/>
        <v>73.186103885447267</v>
      </c>
    </row>
    <row r="33" spans="1:14">
      <c r="A33" s="14">
        <v>0.2</v>
      </c>
      <c r="B33" s="14">
        <v>10</v>
      </c>
      <c r="C33" s="16">
        <v>0.77732999999999997</v>
      </c>
      <c r="D33" s="17">
        <v>1.055E-2</v>
      </c>
      <c r="E33" s="17">
        <v>1.0149900000000001</v>
      </c>
      <c r="F33" s="18">
        <f t="shared" si="8"/>
        <v>7.1613729046865566E-3</v>
      </c>
      <c r="G33" s="16">
        <f t="shared" si="9"/>
        <v>0.88339722062032844</v>
      </c>
      <c r="H33" s="17">
        <f t="shared" si="10"/>
        <v>9.7001901444788881E-3</v>
      </c>
      <c r="I33" s="17">
        <f t="shared" si="11"/>
        <v>1.037702994551793</v>
      </c>
      <c r="J33" s="18">
        <f t="shared" si="12"/>
        <v>3.2998400000000018E-3</v>
      </c>
      <c r="K33" s="16">
        <f t="shared" si="13"/>
        <v>-12.006741491199987</v>
      </c>
      <c r="L33" s="17">
        <f t="shared" si="7"/>
        <v>8.7607546126794578</v>
      </c>
      <c r="M33" s="17">
        <f t="shared" si="7"/>
        <v>-2.1887760439202775</v>
      </c>
      <c r="N33" s="18">
        <f t="shared" si="7"/>
        <v>117.02182241219433</v>
      </c>
    </row>
    <row r="34" spans="1:14">
      <c r="A34" s="14">
        <v>0.3</v>
      </c>
      <c r="B34" s="14">
        <v>10</v>
      </c>
      <c r="C34" s="16">
        <v>0.79395000000000004</v>
      </c>
      <c r="D34" s="17">
        <v>1.034E-2</v>
      </c>
      <c r="E34" s="17">
        <v>1.0157799999999999</v>
      </c>
      <c r="F34" s="18">
        <f t="shared" si="8"/>
        <v>6.4881289753762816E-3</v>
      </c>
      <c r="G34" s="16">
        <f t="shared" si="9"/>
        <v>0.92505431918962278</v>
      </c>
      <c r="H34" s="17">
        <f t="shared" si="10"/>
        <v>9.2633706317140126E-3</v>
      </c>
      <c r="I34" s="17">
        <f t="shared" si="11"/>
        <v>1.037702994551793</v>
      </c>
      <c r="J34" s="18">
        <f t="shared" si="12"/>
        <v>2.0254400000000016E-3</v>
      </c>
      <c r="K34" s="16">
        <f t="shared" si="13"/>
        <v>-14.172607647999991</v>
      </c>
      <c r="L34" s="17">
        <f t="shared" si="7"/>
        <v>11.622436487643565</v>
      </c>
      <c r="M34" s="17">
        <f t="shared" si="7"/>
        <v>-2.1126463609428212</v>
      </c>
      <c r="N34" s="18">
        <f t="shared" si="7"/>
        <v>220.33182791770068</v>
      </c>
    </row>
    <row r="35" spans="1:14">
      <c r="A35" s="14">
        <v>0.35699999999999998</v>
      </c>
      <c r="B35" s="14">
        <v>10</v>
      </c>
      <c r="C35" s="16">
        <v>0.79561000000000004</v>
      </c>
      <c r="D35" s="17">
        <v>1.031E-2</v>
      </c>
      <c r="E35" s="17">
        <v>1.01519</v>
      </c>
      <c r="F35" s="33">
        <f t="shared" si="8"/>
        <v>6.4224305878508303E-3</v>
      </c>
      <c r="G35" s="16">
        <f t="shared" si="9"/>
        <v>0.93054967824122137</v>
      </c>
      <c r="H35" s="17">
        <f t="shared" si="10"/>
        <v>9.2086658170871197E-3</v>
      </c>
      <c r="I35" s="17">
        <f t="shared" si="11"/>
        <v>1.037702994551793</v>
      </c>
      <c r="J35" s="18">
        <f t="shared" si="12"/>
        <v>1.8658413242924003E-3</v>
      </c>
      <c r="K35" s="16">
        <f t="shared" si="13"/>
        <v>-14.501071935918894</v>
      </c>
      <c r="L35" s="17">
        <f t="shared" si="7"/>
        <v>11.959758392679445</v>
      </c>
      <c r="M35" s="17">
        <f t="shared" si="7"/>
        <v>-2.1695027064576289</v>
      </c>
      <c r="N35" s="18">
        <f t="shared" si="7"/>
        <v>244.21097358246507</v>
      </c>
    </row>
    <row r="36" spans="1:14">
      <c r="A36" s="14">
        <v>0.4</v>
      </c>
      <c r="B36" s="14">
        <v>10</v>
      </c>
      <c r="C36" s="16">
        <v>0.79418999999999995</v>
      </c>
      <c r="D36" s="17">
        <v>1.031E-2</v>
      </c>
      <c r="E36" s="17">
        <v>1.01448</v>
      </c>
      <c r="F36" s="18">
        <f t="shared" si="8"/>
        <v>6.4786134300356358E-3</v>
      </c>
      <c r="G36" s="16">
        <f t="shared" si="9"/>
        <v>0.9278007707426561</v>
      </c>
      <c r="H36" s="17">
        <f t="shared" si="10"/>
        <v>9.2359494444720254E-3</v>
      </c>
      <c r="I36" s="17">
        <f t="shared" si="11"/>
        <v>1.037702994551793</v>
      </c>
      <c r="J36" s="18">
        <f t="shared" si="12"/>
        <v>1.9454400000000031E-3</v>
      </c>
      <c r="K36" s="16">
        <f t="shared" si="13"/>
        <v>-14.400804025599989</v>
      </c>
      <c r="L36" s="17">
        <f t="shared" si="7"/>
        <v>11.629021596375495</v>
      </c>
      <c r="M36" s="17">
        <f t="shared" si="7"/>
        <v>-2.2379230544500377</v>
      </c>
      <c r="N36" s="18">
        <f t="shared" si="7"/>
        <v>233.01532969588501</v>
      </c>
    </row>
    <row r="37" spans="1:14">
      <c r="A37" s="14">
        <v>0.5</v>
      </c>
      <c r="B37" s="14">
        <v>10</v>
      </c>
      <c r="C37" s="16">
        <v>0.78432000000000002</v>
      </c>
      <c r="D37" s="17">
        <v>1.039E-2</v>
      </c>
      <c r="E37" s="17">
        <v>1.0121100000000001</v>
      </c>
      <c r="F37" s="18">
        <f t="shared" si="8"/>
        <v>6.8747450020399826E-3</v>
      </c>
      <c r="G37" s="16">
        <f t="shared" si="9"/>
        <v>0.90579710144927528</v>
      </c>
      <c r="H37" s="17">
        <f t="shared" si="10"/>
        <v>9.4603095984859744E-3</v>
      </c>
      <c r="I37" s="17">
        <f t="shared" si="11"/>
        <v>1.037702994551793</v>
      </c>
      <c r="J37" s="18">
        <f t="shared" si="12"/>
        <v>2.6000000000000016E-3</v>
      </c>
      <c r="K37" s="16">
        <f t="shared" si="13"/>
        <v>-13.41107199999999</v>
      </c>
      <c r="L37" s="17">
        <f t="shared" si="7"/>
        <v>9.8272724780890144</v>
      </c>
      <c r="M37" s="17">
        <f t="shared" si="7"/>
        <v>-2.4663121033824487</v>
      </c>
      <c r="N37" s="18">
        <f t="shared" si="7"/>
        <v>164.41326930922992</v>
      </c>
    </row>
    <row r="38" spans="1:14">
      <c r="A38" s="14">
        <v>0.6</v>
      </c>
      <c r="B38" s="14">
        <v>10</v>
      </c>
      <c r="C38" s="16">
        <v>0.76917999999999997</v>
      </c>
      <c r="D38" s="17">
        <v>1.051E-2</v>
      </c>
      <c r="E38" s="17">
        <v>1.0078100000000001</v>
      </c>
      <c r="F38" s="18">
        <f t="shared" si="8"/>
        <v>7.5021451415793455E-3</v>
      </c>
      <c r="G38" s="16">
        <f t="shared" si="9"/>
        <v>0.87244687147531474</v>
      </c>
      <c r="H38" s="17">
        <f t="shared" si="10"/>
        <v>9.8219402158333143E-3</v>
      </c>
      <c r="I38" s="17">
        <f t="shared" si="11"/>
        <v>1.037702994551793</v>
      </c>
      <c r="J38" s="18">
        <f t="shared" si="12"/>
        <v>3.6550399999999983E-3</v>
      </c>
      <c r="K38" s="16">
        <f t="shared" si="13"/>
        <v>-11.836465331200014</v>
      </c>
      <c r="L38" s="17">
        <f t="shared" si="7"/>
        <v>7.0053346797764995</v>
      </c>
      <c r="M38" s="17">
        <f t="shared" si="7"/>
        <v>-2.8806888588294379</v>
      </c>
      <c r="N38" s="18">
        <f t="shared" si="7"/>
        <v>105.25480272662813</v>
      </c>
    </row>
    <row r="39" spans="1:14">
      <c r="A39" s="14">
        <v>0.8</v>
      </c>
      <c r="B39" s="14">
        <v>10</v>
      </c>
      <c r="C39" s="16">
        <v>0.73307</v>
      </c>
      <c r="D39" s="17">
        <v>1.086E-2</v>
      </c>
      <c r="E39" s="17">
        <v>1.0004200000000001</v>
      </c>
      <c r="F39" s="18">
        <f t="shared" si="8"/>
        <v>9.1031552239213172E-3</v>
      </c>
      <c r="G39" s="16">
        <f t="shared" si="9"/>
        <v>0.79976864292697392</v>
      </c>
      <c r="H39" s="17">
        <f t="shared" si="10"/>
        <v>1.0714499860560037E-2</v>
      </c>
      <c r="I39" s="17">
        <f t="shared" si="11"/>
        <v>1.037702994551793</v>
      </c>
      <c r="J39" s="18">
        <f t="shared" si="12"/>
        <v>6.2590400000000074E-3</v>
      </c>
      <c r="K39" s="16">
        <f t="shared" si="13"/>
        <v>-8.3397421887999812</v>
      </c>
      <c r="L39" s="17">
        <f t="shared" si="7"/>
        <v>1.3579741596296748</v>
      </c>
      <c r="M39" s="17">
        <f t="shared" si="7"/>
        <v>-3.5928386780743859</v>
      </c>
      <c r="N39" s="18">
        <f t="shared" si="7"/>
        <v>45.440118994627078</v>
      </c>
    </row>
    <row r="40" spans="1:14" ht="15.75" thickBot="1">
      <c r="A40" s="20">
        <v>1</v>
      </c>
      <c r="B40" s="20">
        <v>10</v>
      </c>
      <c r="C40" s="22">
        <v>0.69615000000000005</v>
      </c>
      <c r="D40" s="23">
        <v>1.1259999999999999E-2</v>
      </c>
      <c r="E40" s="23">
        <v>0.99251999999999996</v>
      </c>
      <c r="F40" s="24">
        <f t="shared" si="8"/>
        <v>1.0911800617682968E-2</v>
      </c>
      <c r="G40" s="22">
        <f t="shared" si="9"/>
        <v>0.72254335260115599</v>
      </c>
      <c r="H40" s="23">
        <f t="shared" si="10"/>
        <v>1.1859663482159952E-2</v>
      </c>
      <c r="I40" s="23">
        <f t="shared" si="11"/>
        <v>1.037702994551793</v>
      </c>
      <c r="J40" s="24">
        <f t="shared" si="12"/>
        <v>9.6000000000000044E-3</v>
      </c>
      <c r="K40" s="22">
        <f t="shared" si="13"/>
        <v>-3.6528399999999821</v>
      </c>
      <c r="L40" s="23">
        <f t="shared" si="7"/>
        <v>-5.0563279730660504</v>
      </c>
      <c r="M40" s="23">
        <f t="shared" si="7"/>
        <v>-4.3541355078491053</v>
      </c>
      <c r="N40" s="24">
        <f t="shared" si="7"/>
        <v>13.664589767530869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4" sqref="A4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26</v>
      </c>
    </row>
    <row r="7" spans="1:14">
      <c r="A7" t="s">
        <v>3</v>
      </c>
      <c r="B7">
        <v>0.2</v>
      </c>
      <c r="D7" t="s">
        <v>27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6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9">
        <v>10</v>
      </c>
      <c r="C13" s="11">
        <v>0.75109999999999999</v>
      </c>
      <c r="D13" s="12">
        <v>3.6729999999999999E-2</v>
      </c>
      <c r="E13" s="12">
        <v>0.80628999999999995</v>
      </c>
      <c r="F13" s="13">
        <f>(1-C13)/(C13*7.5)</f>
        <v>4.4184085563395904E-2</v>
      </c>
      <c r="G13" s="11">
        <f>1/(1+J13*7.5)</f>
        <v>0.91806288730778052</v>
      </c>
      <c r="H13" s="12">
        <f>(I13^2)/(PI()*7.5*G13)</f>
        <v>3.2546536390901881E-2</v>
      </c>
      <c r="I13" s="12">
        <f>((PI()/180)*(2*PI()*7.5)/(2+SQRT((((7.5^2)*($B$8^2)/($B$9^2))*1+4))))*B13</f>
        <v>0.83906223116228174</v>
      </c>
      <c r="J13" s="13">
        <f>0.0524*(A13^4)-0.15*(A13^3)+0.1659*(A13^2)-0.0706*(A13)+0.0119</f>
        <v>1.1900000000000001E-2</v>
      </c>
      <c r="K13" s="11">
        <f>((C13-G13)/G13)*100</f>
        <v>-18.186432499999995</v>
      </c>
      <c r="L13" s="12">
        <f t="shared" ref="L13:N24" si="0">((D13-H13)/H13)*100</f>
        <v>12.853790519680523</v>
      </c>
      <c r="M13" s="12">
        <f t="shared" si="0"/>
        <v>-3.9058165109976639</v>
      </c>
      <c r="N13" s="13">
        <f t="shared" si="0"/>
        <v>271.29483666719244</v>
      </c>
    </row>
    <row r="14" spans="1:14">
      <c r="A14" s="14">
        <v>0.05</v>
      </c>
      <c r="B14" s="14">
        <v>10</v>
      </c>
      <c r="C14" s="16">
        <v>0.92766999999999999</v>
      </c>
      <c r="D14" s="17">
        <v>2.8729999999999999E-2</v>
      </c>
      <c r="E14" s="17">
        <v>0.79240999999999995</v>
      </c>
      <c r="F14" s="18">
        <f t="shared" ref="F14:F24" si="1">(1-C14)/(C14*7.5)</f>
        <v>1.0395938210786163E-2</v>
      </c>
      <c r="G14" s="16">
        <f t="shared" ref="G14:G24" si="2">1/(1+J14*7.5)</f>
        <v>0.93830859659628674</v>
      </c>
      <c r="H14" s="17">
        <f t="shared" ref="H14:H24" si="3">(I14^2)/(PI()*7.5*G14)</f>
        <v>3.1844285855728009E-2</v>
      </c>
      <c r="I14" s="17">
        <f t="shared" ref="I14:I24" si="4">((PI()/180)*(2*PI()*7.5)/(2+SQRT((((7.5^2)*($B$8^2)/($B$9^2))*1+4))))*B14</f>
        <v>0.83906223116228174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-1.1338057260562504</v>
      </c>
      <c r="L14" s="17">
        <f t="shared" si="0"/>
        <v>-9.7797321310247778</v>
      </c>
      <c r="M14" s="17">
        <f t="shared" si="0"/>
        <v>-5.5600442290982883</v>
      </c>
      <c r="N14" s="18">
        <f t="shared" si="0"/>
        <v>18.589434524162627</v>
      </c>
    </row>
    <row r="15" spans="1:14">
      <c r="A15" s="14">
        <v>0.1</v>
      </c>
      <c r="B15" s="14">
        <v>10</v>
      </c>
      <c r="C15" s="16">
        <v>0.94852999999999998</v>
      </c>
      <c r="D15" s="17">
        <v>2.8819999999999998E-2</v>
      </c>
      <c r="E15" s="17">
        <v>0.80252999999999997</v>
      </c>
      <c r="F15" s="18">
        <f t="shared" si="1"/>
        <v>7.2350549446687706E-3</v>
      </c>
      <c r="G15" s="16">
        <f t="shared" si="2"/>
        <v>0.95451105743789388</v>
      </c>
      <c r="H15" s="17">
        <f t="shared" si="3"/>
        <v>3.1303741259009234E-2</v>
      </c>
      <c r="I15" s="17">
        <f t="shared" si="4"/>
        <v>0.83906223116228174</v>
      </c>
      <c r="J15" s="18">
        <f t="shared" si="5"/>
        <v>6.3542400000000006E-3</v>
      </c>
      <c r="K15" s="16">
        <f t="shared" si="6"/>
        <v>-0.62660954960001214</v>
      </c>
      <c r="L15" s="17">
        <f t="shared" si="0"/>
        <v>-7.9343272053605194</v>
      </c>
      <c r="M15" s="17">
        <f t="shared" si="0"/>
        <v>-4.3539358352093585</v>
      </c>
      <c r="N15" s="18">
        <f t="shared" si="0"/>
        <v>13.861845707256414</v>
      </c>
    </row>
    <row r="16" spans="1:14">
      <c r="A16" s="14">
        <v>0.15</v>
      </c>
      <c r="B16" s="14">
        <v>10</v>
      </c>
      <c r="C16" s="16">
        <v>0.95999000000000001</v>
      </c>
      <c r="D16" s="17">
        <v>2.8879999999999999E-2</v>
      </c>
      <c r="E16" s="17">
        <v>0.80825999999999998</v>
      </c>
      <c r="F16" s="18">
        <f t="shared" si="1"/>
        <v>5.5570023298853787E-3</v>
      </c>
      <c r="G16" s="16">
        <f t="shared" si="2"/>
        <v>0.96690973226251387</v>
      </c>
      <c r="H16" s="17">
        <f t="shared" si="3"/>
        <v>3.0902333665607205E-2</v>
      </c>
      <c r="I16" s="17">
        <f t="shared" si="4"/>
        <v>0.83906223116228174</v>
      </c>
      <c r="J16" s="18">
        <f t="shared" si="5"/>
        <v>4.5630275000000022E-3</v>
      </c>
      <c r="K16" s="16">
        <f t="shared" si="6"/>
        <v>-0.71565442270625157</v>
      </c>
      <c r="L16" s="17">
        <f t="shared" si="0"/>
        <v>-6.5442749000473226</v>
      </c>
      <c r="M16" s="17">
        <f t="shared" si="0"/>
        <v>-3.6710305884718513</v>
      </c>
      <c r="N16" s="18">
        <f t="shared" si="0"/>
        <v>21.783231196511</v>
      </c>
    </row>
    <row r="17" spans="1:14">
      <c r="A17" s="14">
        <v>0.2</v>
      </c>
      <c r="B17" s="14">
        <v>10</v>
      </c>
      <c r="C17" s="16">
        <v>0.96689000000000003</v>
      </c>
      <c r="D17" s="17">
        <v>2.894E-2</v>
      </c>
      <c r="E17" s="17">
        <v>0.81196000000000002</v>
      </c>
      <c r="F17" s="18">
        <f t="shared" si="1"/>
        <v>4.5658416848521162E-3</v>
      </c>
      <c r="G17" s="16">
        <f t="shared" si="2"/>
        <v>0.97584891048420841</v>
      </c>
      <c r="H17" s="17">
        <f t="shared" si="3"/>
        <v>3.0619255552658278E-2</v>
      </c>
      <c r="I17" s="17">
        <f t="shared" si="4"/>
        <v>0.83906223116228174</v>
      </c>
      <c r="J17" s="18">
        <f t="shared" si="5"/>
        <v>3.2998400000000018E-3</v>
      </c>
      <c r="K17" s="16">
        <f t="shared" si="6"/>
        <v>-0.91806327679999578</v>
      </c>
      <c r="L17" s="17">
        <f t="shared" si="0"/>
        <v>-5.48431215047124</v>
      </c>
      <c r="M17" s="17">
        <f t="shared" si="0"/>
        <v>-3.2300621045401239</v>
      </c>
      <c r="N17" s="18">
        <f t="shared" si="0"/>
        <v>38.365547567521865</v>
      </c>
    </row>
    <row r="18" spans="1:14">
      <c r="A18" s="14">
        <v>0.3</v>
      </c>
      <c r="B18" s="14">
        <v>10</v>
      </c>
      <c r="C18" s="16">
        <v>0.97341</v>
      </c>
      <c r="D18" s="17">
        <v>2.895E-2</v>
      </c>
      <c r="E18" s="17">
        <v>0.81486000000000003</v>
      </c>
      <c r="F18" s="18">
        <f t="shared" si="1"/>
        <v>3.6421788694726101E-3</v>
      </c>
      <c r="G18" s="16">
        <f t="shared" si="2"/>
        <v>0.98503650742303805</v>
      </c>
      <c r="H18" s="17">
        <f t="shared" si="3"/>
        <v>3.0333664738038828E-2</v>
      </c>
      <c r="I18" s="17">
        <f t="shared" si="4"/>
        <v>0.83906223116228174</v>
      </c>
      <c r="J18" s="18">
        <f t="shared" si="5"/>
        <v>2.0254400000000016E-3</v>
      </c>
      <c r="K18" s="16">
        <f t="shared" si="6"/>
        <v>-1.1803123371999946</v>
      </c>
      <c r="L18" s="17">
        <f t="shared" si="0"/>
        <v>-4.5614822672701765</v>
      </c>
      <c r="M18" s="17">
        <f t="shared" si="0"/>
        <v>-2.8844381576747185</v>
      </c>
      <c r="N18" s="18">
        <f t="shared" si="0"/>
        <v>79.821612561843708</v>
      </c>
    </row>
    <row r="19" spans="1:14">
      <c r="A19" s="14">
        <v>0.35699999999999998</v>
      </c>
      <c r="B19" s="14">
        <v>10</v>
      </c>
      <c r="C19" s="16">
        <v>0.97465000000000002</v>
      </c>
      <c r="D19" s="17">
        <v>2.8899999999999999E-2</v>
      </c>
      <c r="E19" s="17">
        <v>0.81464999999999999</v>
      </c>
      <c r="F19" s="18">
        <f t="shared" si="1"/>
        <v>3.4679115579951754E-3</v>
      </c>
      <c r="G19" s="16">
        <f t="shared" si="2"/>
        <v>0.98619931424124885</v>
      </c>
      <c r="H19" s="17">
        <f t="shared" si="3"/>
        <v>3.0297898953506874E-2</v>
      </c>
      <c r="I19" s="17">
        <f t="shared" si="4"/>
        <v>0.83906223116228174</v>
      </c>
      <c r="J19" s="18">
        <f t="shared" si="5"/>
        <v>1.8658413242924003E-3</v>
      </c>
      <c r="K19" s="16">
        <f t="shared" si="6"/>
        <v>-1.1710933149588039</v>
      </c>
      <c r="L19" s="17">
        <f t="shared" si="0"/>
        <v>-4.6138478303462485</v>
      </c>
      <c r="M19" s="17">
        <f t="shared" si="0"/>
        <v>-2.9094660986546321</v>
      </c>
      <c r="N19" s="18">
        <f t="shared" si="0"/>
        <v>85.863155287888304</v>
      </c>
    </row>
    <row r="20" spans="1:14">
      <c r="A20" s="14">
        <v>0.4</v>
      </c>
      <c r="B20" s="14">
        <v>10</v>
      </c>
      <c r="C20" s="16">
        <v>0.97482999999999997</v>
      </c>
      <c r="D20" s="17">
        <v>2.8850000000000001E-2</v>
      </c>
      <c r="E20" s="17">
        <v>0.81396000000000002</v>
      </c>
      <c r="F20" s="32">
        <f t="shared" si="1"/>
        <v>3.4426515392427435E-3</v>
      </c>
      <c r="G20" s="16">
        <f t="shared" si="2"/>
        <v>0.9856190298591313</v>
      </c>
      <c r="H20" s="17">
        <f t="shared" si="3"/>
        <v>3.0315736877736289E-2</v>
      </c>
      <c r="I20" s="17">
        <f t="shared" si="4"/>
        <v>0.83906223116228174</v>
      </c>
      <c r="J20" s="18">
        <f t="shared" si="5"/>
        <v>1.9454400000000031E-3</v>
      </c>
      <c r="K20" s="16">
        <f t="shared" si="6"/>
        <v>-1.0946450435999941</v>
      </c>
      <c r="L20" s="17">
        <f t="shared" si="0"/>
        <v>-4.8349043391147717</v>
      </c>
      <c r="M20" s="17">
        <f t="shared" si="0"/>
        <v>-2.9917007618743283</v>
      </c>
      <c r="N20" s="18">
        <f t="shared" si="0"/>
        <v>76.960047045539199</v>
      </c>
    </row>
    <row r="21" spans="1:14">
      <c r="A21" s="14">
        <v>0.5</v>
      </c>
      <c r="B21" s="14">
        <v>10</v>
      </c>
      <c r="C21" s="16">
        <v>0.97360999999999998</v>
      </c>
      <c r="D21" s="17">
        <v>2.8680000000000001E-2</v>
      </c>
      <c r="E21" s="17">
        <v>0.81118999999999997</v>
      </c>
      <c r="F21" s="18">
        <f t="shared" si="1"/>
        <v>3.614041214312374E-3</v>
      </c>
      <c r="G21" s="16">
        <f t="shared" si="2"/>
        <v>0.98087297694948494</v>
      </c>
      <c r="H21" s="17">
        <f t="shared" si="3"/>
        <v>3.0462422630731668E-2</v>
      </c>
      <c r="I21" s="17">
        <f t="shared" si="4"/>
        <v>0.83906223116228174</v>
      </c>
      <c r="J21" s="18">
        <f t="shared" si="5"/>
        <v>2.6000000000000016E-3</v>
      </c>
      <c r="K21" s="16">
        <f t="shared" si="6"/>
        <v>-0.74046049999999242</v>
      </c>
      <c r="L21" s="17">
        <f t="shared" si="0"/>
        <v>-5.851217588103089</v>
      </c>
      <c r="M21" s="17">
        <f t="shared" si="0"/>
        <v>-3.3218312214664611</v>
      </c>
      <c r="N21" s="18">
        <f t="shared" si="0"/>
        <v>39.001585165860455</v>
      </c>
    </row>
    <row r="22" spans="1:14">
      <c r="A22" s="14">
        <v>0.6</v>
      </c>
      <c r="B22" s="14">
        <v>10</v>
      </c>
      <c r="C22" s="16">
        <v>0.97082000000000002</v>
      </c>
      <c r="D22" s="17">
        <v>2.8490000000000001E-2</v>
      </c>
      <c r="E22" s="17">
        <v>0.80728</v>
      </c>
      <c r="F22" s="18">
        <f t="shared" si="1"/>
        <v>4.0076086881879903E-3</v>
      </c>
      <c r="G22" s="16">
        <f t="shared" si="2"/>
        <v>0.97331861156489385</v>
      </c>
      <c r="H22" s="17">
        <f t="shared" si="3"/>
        <v>3.0698855252401555E-2</v>
      </c>
      <c r="I22" s="17">
        <f t="shared" si="4"/>
        <v>0.83906223116228174</v>
      </c>
      <c r="J22" s="18">
        <f t="shared" si="5"/>
        <v>3.6550399999999983E-3</v>
      </c>
      <c r="K22" s="16">
        <f t="shared" si="6"/>
        <v>-0.25671055039999602</v>
      </c>
      <c r="L22" s="17">
        <f t="shared" si="0"/>
        <v>-7.1952365462512029</v>
      </c>
      <c r="M22" s="17">
        <f t="shared" si="0"/>
        <v>-3.7878276463780889</v>
      </c>
      <c r="N22" s="18">
        <f t="shared" si="0"/>
        <v>9.6460965731699844</v>
      </c>
    </row>
    <row r="23" spans="1:14">
      <c r="A23" s="14">
        <v>0.8</v>
      </c>
      <c r="B23" s="14">
        <v>10</v>
      </c>
      <c r="C23" s="16">
        <v>0.96306999999999998</v>
      </c>
      <c r="D23" s="17">
        <v>2.802E-2</v>
      </c>
      <c r="E23" s="17">
        <v>0.7974</v>
      </c>
      <c r="F23" s="18">
        <f t="shared" si="1"/>
        <v>5.1128163061875068E-3</v>
      </c>
      <c r="G23" s="16">
        <f t="shared" si="2"/>
        <v>0.95516202031285757</v>
      </c>
      <c r="H23" s="17">
        <f t="shared" si="3"/>
        <v>3.1282407105249217E-2</v>
      </c>
      <c r="I23" s="17">
        <f t="shared" si="4"/>
        <v>0.83906223116228174</v>
      </c>
      <c r="J23" s="18">
        <f t="shared" si="5"/>
        <v>6.2590400000000074E-3</v>
      </c>
      <c r="K23" s="16">
        <f t="shared" si="6"/>
        <v>0.82792023959999961</v>
      </c>
      <c r="L23" s="17">
        <f t="shared" si="0"/>
        <v>-10.428887694840409</v>
      </c>
      <c r="M23" s="17">
        <f t="shared" si="0"/>
        <v>-4.9653326791471208</v>
      </c>
      <c r="N23" s="18">
        <f t="shared" si="0"/>
        <v>-18.313091046110891</v>
      </c>
    </row>
    <row r="24" spans="1:14" ht="15.75" thickBot="1">
      <c r="A24" s="20">
        <v>1</v>
      </c>
      <c r="B24" s="20">
        <v>10</v>
      </c>
      <c r="C24" s="22">
        <v>0.95320000000000005</v>
      </c>
      <c r="D24" s="23">
        <v>2.758E-2</v>
      </c>
      <c r="E24" s="23">
        <v>0.78705000000000003</v>
      </c>
      <c r="F24" s="24">
        <f t="shared" si="1"/>
        <v>6.5463701216953354E-3</v>
      </c>
      <c r="G24" s="22">
        <f t="shared" si="2"/>
        <v>0.93283582089552231</v>
      </c>
      <c r="H24" s="23">
        <f t="shared" si="3"/>
        <v>3.2031110407203869E-2</v>
      </c>
      <c r="I24" s="23">
        <f t="shared" si="4"/>
        <v>0.83906223116228174</v>
      </c>
      <c r="J24" s="24">
        <f t="shared" si="5"/>
        <v>9.6000000000000044E-3</v>
      </c>
      <c r="K24" s="22">
        <f t="shared" si="6"/>
        <v>2.1830400000000143</v>
      </c>
      <c r="L24" s="23">
        <f t="shared" si="0"/>
        <v>-13.896210123901307</v>
      </c>
      <c r="M24" s="23">
        <f t="shared" si="0"/>
        <v>-6.1988526274426121</v>
      </c>
      <c r="N24" s="24">
        <f t="shared" si="0"/>
        <v>-31.808644565673621</v>
      </c>
    </row>
    <row r="26" spans="1:14" ht="15.75" thickBot="1">
      <c r="A26" s="26" t="s">
        <v>19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9">
        <v>10</v>
      </c>
      <c r="C29" s="11"/>
      <c r="D29" s="12"/>
      <c r="E29" s="12"/>
      <c r="F29" s="13"/>
      <c r="G29" s="11">
        <f>1/(1+J29*7.5)</f>
        <v>0.91806288730778052</v>
      </c>
      <c r="H29" s="12">
        <f>(I29^2)/(PI()*7.5*G29)</f>
        <v>3.2546536390901881E-2</v>
      </c>
      <c r="I29" s="12">
        <f>((PI()/180)*(2*PI()*7.5)/(2+SQRT((((7.5^2)*($B$8^2)/($B$9^2))*1+4))))*B29</f>
        <v>0.83906223116228174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4">
        <v>10</v>
      </c>
      <c r="C30" s="16">
        <v>0.79096</v>
      </c>
      <c r="D30" s="17">
        <v>3.1390000000000001E-2</v>
      </c>
      <c r="E30" s="17">
        <v>0.76490000000000002</v>
      </c>
      <c r="F30" s="18">
        <f>(1-C30)/(C30*7.5)</f>
        <v>3.5238191564680894E-2</v>
      </c>
      <c r="G30" s="16">
        <f t="shared" ref="G30:G40" si="8">1/(1+J30*7.5)</f>
        <v>0.93830859659628674</v>
      </c>
      <c r="H30" s="17">
        <f t="shared" ref="H30:H40" si="9">(I30^2)/(PI()*7.5*G30)</f>
        <v>3.1844285855728009E-2</v>
      </c>
      <c r="I30" s="17">
        <f t="shared" ref="I30:I40" si="10">((PI()/180)*(2*PI()*7.5)/(2+SQRT((((7.5^2)*($B$8^2)/($B$9^2))*1+4))))*B30</f>
        <v>0.83906223116228174</v>
      </c>
      <c r="J30" s="18">
        <f t="shared" ref="J30:J40" si="11">0.0524*(A30^4)-0.15*(A30^3)+0.1659*(A30^2)-0.0706*(A30)+0.0119</f>
        <v>8.7663275000000006E-3</v>
      </c>
      <c r="K30" s="16">
        <f t="shared" ref="K30:K40" si="12">((C30-G30)/G30)*100</f>
        <v>-15.703639200450001</v>
      </c>
      <c r="L30" s="17">
        <f t="shared" si="7"/>
        <v>-1.4265851581227815</v>
      </c>
      <c r="M30" s="17">
        <f t="shared" si="7"/>
        <v>-8.8387044974663045</v>
      </c>
      <c r="N30" s="18">
        <f t="shared" si="7"/>
        <v>301.9721093545831</v>
      </c>
    </row>
    <row r="31" spans="1:14">
      <c r="A31" s="14">
        <v>0.1</v>
      </c>
      <c r="B31" s="14">
        <v>10</v>
      </c>
      <c r="C31" s="16">
        <v>0.81037999999999999</v>
      </c>
      <c r="D31" s="17">
        <v>3.1519999999999999E-2</v>
      </c>
      <c r="E31" s="17">
        <v>0.77583000000000002</v>
      </c>
      <c r="F31" s="18">
        <f t="shared" ref="F31:F40" si="13">(1-C31)/(C31*7.5)</f>
        <v>3.1198532375757877E-2</v>
      </c>
      <c r="G31" s="16">
        <f t="shared" si="8"/>
        <v>0.95451105743789388</v>
      </c>
      <c r="H31" s="17">
        <f t="shared" si="9"/>
        <v>3.1303741259009234E-2</v>
      </c>
      <c r="I31" s="17">
        <f t="shared" si="10"/>
        <v>0.83906223116228174</v>
      </c>
      <c r="J31" s="18">
        <f t="shared" si="11"/>
        <v>6.3542400000000006E-3</v>
      </c>
      <c r="K31" s="16">
        <f t="shared" si="12"/>
        <v>-15.099988241600009</v>
      </c>
      <c r="L31" s="17">
        <f t="shared" si="7"/>
        <v>0.69083991974450121</v>
      </c>
      <c r="M31" s="17">
        <f t="shared" si="7"/>
        <v>-7.5360597597977295</v>
      </c>
      <c r="N31" s="18">
        <f t="shared" si="7"/>
        <v>390.98762992518186</v>
      </c>
    </row>
    <row r="32" spans="1:14">
      <c r="A32" s="14">
        <v>0.15</v>
      </c>
      <c r="B32" s="14">
        <v>10</v>
      </c>
      <c r="C32" s="16">
        <v>0.82140999999999997</v>
      </c>
      <c r="D32" s="17">
        <v>3.1609999999999999E-2</v>
      </c>
      <c r="E32" s="17">
        <v>0.78222000000000003</v>
      </c>
      <c r="F32" s="18">
        <f t="shared" si="13"/>
        <v>2.8989177146613754E-2</v>
      </c>
      <c r="G32" s="16">
        <f t="shared" si="8"/>
        <v>0.96690973226251387</v>
      </c>
      <c r="H32" s="17">
        <f t="shared" si="9"/>
        <v>3.0902333665607205E-2</v>
      </c>
      <c r="I32" s="17">
        <f t="shared" si="10"/>
        <v>0.83906223116228174</v>
      </c>
      <c r="J32" s="18">
        <f t="shared" si="11"/>
        <v>4.5630275000000022E-3</v>
      </c>
      <c r="K32" s="16">
        <f t="shared" si="12"/>
        <v>-15.047912685918755</v>
      </c>
      <c r="L32" s="17">
        <f t="shared" si="7"/>
        <v>2.2900093632099767</v>
      </c>
      <c r="M32" s="17">
        <f t="shared" si="7"/>
        <v>-6.7744952699805099</v>
      </c>
      <c r="N32" s="18">
        <f t="shared" si="7"/>
        <v>535.30577334047928</v>
      </c>
    </row>
    <row r="33" spans="1:14">
      <c r="A33" s="14">
        <v>0.2</v>
      </c>
      <c r="B33" s="14">
        <v>10</v>
      </c>
      <c r="C33" s="16">
        <v>0.82918999999999998</v>
      </c>
      <c r="D33" s="17">
        <v>3.1579999999999997E-2</v>
      </c>
      <c r="E33" s="17">
        <v>0.78544000000000003</v>
      </c>
      <c r="F33" s="18">
        <f t="shared" si="13"/>
        <v>2.7466161756252092E-2</v>
      </c>
      <c r="G33" s="16">
        <f t="shared" si="8"/>
        <v>0.97584891048420841</v>
      </c>
      <c r="H33" s="17">
        <f t="shared" si="9"/>
        <v>3.0619255552658278E-2</v>
      </c>
      <c r="I33" s="17">
        <f t="shared" si="10"/>
        <v>0.83906223116228174</v>
      </c>
      <c r="J33" s="18">
        <f t="shared" si="11"/>
        <v>3.2998400000000018E-3</v>
      </c>
      <c r="K33" s="16">
        <f t="shared" si="12"/>
        <v>-15.0288542528</v>
      </c>
      <c r="L33" s="17">
        <f t="shared" si="7"/>
        <v>3.1377132787877646</v>
      </c>
      <c r="M33" s="17">
        <f t="shared" si="7"/>
        <v>-6.3907335082885774</v>
      </c>
      <c r="N33" s="18">
        <f t="shared" si="7"/>
        <v>732.3482882882829</v>
      </c>
    </row>
    <row r="34" spans="1:14">
      <c r="A34" s="14">
        <v>0.3</v>
      </c>
      <c r="B34" s="14">
        <v>10</v>
      </c>
      <c r="C34" s="16">
        <v>0.83899999999999997</v>
      </c>
      <c r="D34" s="17">
        <v>3.124E-2</v>
      </c>
      <c r="E34" s="17">
        <v>0.78581000000000001</v>
      </c>
      <c r="F34" s="18">
        <f t="shared" si="13"/>
        <v>2.5586015097338106E-2</v>
      </c>
      <c r="G34" s="16">
        <f t="shared" si="8"/>
        <v>0.98503650742303805</v>
      </c>
      <c r="H34" s="17">
        <f t="shared" si="9"/>
        <v>3.0333664738038828E-2</v>
      </c>
      <c r="I34" s="17">
        <f t="shared" si="10"/>
        <v>0.83906223116228174</v>
      </c>
      <c r="J34" s="18">
        <f t="shared" si="11"/>
        <v>2.0254400000000016E-3</v>
      </c>
      <c r="K34" s="16">
        <f t="shared" si="12"/>
        <v>-14.825491879999998</v>
      </c>
      <c r="L34" s="17">
        <f t="shared" si="7"/>
        <v>2.9878858020891093</v>
      </c>
      <c r="M34" s="17">
        <f t="shared" si="7"/>
        <v>-6.3466366598954078</v>
      </c>
      <c r="N34" s="18">
        <f t="shared" si="7"/>
        <v>1163.2324382523345</v>
      </c>
    </row>
    <row r="35" spans="1:14">
      <c r="A35" s="14">
        <v>0.35699999999999998</v>
      </c>
      <c r="B35" s="14">
        <v>10</v>
      </c>
      <c r="C35" s="16">
        <v>0.84191000000000005</v>
      </c>
      <c r="D35" s="17">
        <v>3.1119999999999998E-2</v>
      </c>
      <c r="E35" s="17">
        <v>0.78569999999999995</v>
      </c>
      <c r="F35" s="18">
        <f t="shared" si="13"/>
        <v>2.5036722056593533E-2</v>
      </c>
      <c r="G35" s="16">
        <f t="shared" si="8"/>
        <v>0.98619931424124885</v>
      </c>
      <c r="H35" s="17">
        <f t="shared" si="9"/>
        <v>3.0297898953506874E-2</v>
      </c>
      <c r="I35" s="17">
        <f t="shared" si="10"/>
        <v>0.83906223116228174</v>
      </c>
      <c r="J35" s="18">
        <f t="shared" si="11"/>
        <v>1.8658413242924003E-3</v>
      </c>
      <c r="K35" s="16">
        <f t="shared" si="12"/>
        <v>-14.630847147998733</v>
      </c>
      <c r="L35" s="17">
        <f t="shared" si="7"/>
        <v>2.7133929245544888</v>
      </c>
      <c r="M35" s="17">
        <f t="shared" si="7"/>
        <v>-6.3597465337420331</v>
      </c>
      <c r="N35" s="18">
        <f t="shared" si="7"/>
        <v>1241.8462615564824</v>
      </c>
    </row>
    <row r="36" spans="1:14">
      <c r="A36" s="14">
        <v>0.4</v>
      </c>
      <c r="B36" s="14">
        <v>10</v>
      </c>
      <c r="C36" s="16">
        <v>0.84265000000000001</v>
      </c>
      <c r="D36" s="17">
        <v>3.1E-2</v>
      </c>
      <c r="E36" s="17">
        <v>0.78454000000000002</v>
      </c>
      <c r="F36" s="18">
        <f t="shared" si="13"/>
        <v>2.4897644336319944E-2</v>
      </c>
      <c r="G36" s="16">
        <f t="shared" si="8"/>
        <v>0.9856190298591313</v>
      </c>
      <c r="H36" s="17">
        <f t="shared" si="9"/>
        <v>3.0315736877736289E-2</v>
      </c>
      <c r="I36" s="17">
        <f t="shared" si="10"/>
        <v>0.83906223116228174</v>
      </c>
      <c r="J36" s="18">
        <f t="shared" si="11"/>
        <v>1.9454400000000031E-3</v>
      </c>
      <c r="K36" s="16">
        <f t="shared" si="12"/>
        <v>-14.50550623799999</v>
      </c>
      <c r="L36" s="17">
        <f t="shared" si="7"/>
        <v>2.2571218539841253</v>
      </c>
      <c r="M36" s="17">
        <f t="shared" si="7"/>
        <v>-6.4979961124881882</v>
      </c>
      <c r="N36" s="18">
        <f t="shared" si="7"/>
        <v>1179.7950251007435</v>
      </c>
    </row>
    <row r="37" spans="1:14">
      <c r="A37" s="14">
        <v>0.5</v>
      </c>
      <c r="B37" s="14">
        <v>10</v>
      </c>
      <c r="C37" s="16">
        <v>0.84267000000000003</v>
      </c>
      <c r="D37" s="17">
        <v>3.0759999999999999E-2</v>
      </c>
      <c r="E37" s="17">
        <v>0.78149999999999997</v>
      </c>
      <c r="F37" s="32">
        <f t="shared" si="13"/>
        <v>2.4893888869110481E-2</v>
      </c>
      <c r="G37" s="16">
        <f t="shared" si="8"/>
        <v>0.98087297694948494</v>
      </c>
      <c r="H37" s="17">
        <f t="shared" si="9"/>
        <v>3.0462422630731668E-2</v>
      </c>
      <c r="I37" s="17">
        <f t="shared" si="10"/>
        <v>0.83906223116228174</v>
      </c>
      <c r="J37" s="18">
        <f t="shared" si="11"/>
        <v>2.6000000000000016E-3</v>
      </c>
      <c r="K37" s="16">
        <f t="shared" si="12"/>
        <v>-14.089793499999988</v>
      </c>
      <c r="L37" s="17">
        <f t="shared" si="7"/>
        <v>0.97686704985874595</v>
      </c>
      <c r="M37" s="17">
        <f t="shared" si="7"/>
        <v>-6.8603053533402027</v>
      </c>
      <c r="N37" s="18">
        <f t="shared" si="7"/>
        <v>857.45726419655637</v>
      </c>
    </row>
    <row r="38" spans="1:14">
      <c r="A38" s="14">
        <v>0.6</v>
      </c>
      <c r="B38" s="14">
        <v>10</v>
      </c>
      <c r="C38" s="16">
        <v>0.84214999999999995</v>
      </c>
      <c r="D38" s="17">
        <v>3.0300000000000001E-2</v>
      </c>
      <c r="E38" s="17">
        <v>0.77534000000000003</v>
      </c>
      <c r="F38" s="18">
        <f t="shared" si="13"/>
        <v>2.4991588988501661E-2</v>
      </c>
      <c r="G38" s="16">
        <f t="shared" si="8"/>
        <v>0.97331861156489385</v>
      </c>
      <c r="H38" s="17">
        <f t="shared" si="9"/>
        <v>3.0698855252401555E-2</v>
      </c>
      <c r="I38" s="17">
        <f t="shared" si="10"/>
        <v>0.83906223116228174</v>
      </c>
      <c r="J38" s="18">
        <f t="shared" si="11"/>
        <v>3.6550399999999983E-3</v>
      </c>
      <c r="K38" s="16">
        <f t="shared" si="12"/>
        <v>-13.476431048000004</v>
      </c>
      <c r="L38" s="17">
        <f t="shared" si="7"/>
        <v>-1.2992512232857685</v>
      </c>
      <c r="M38" s="17">
        <f t="shared" si="7"/>
        <v>-7.5944582887508476</v>
      </c>
      <c r="N38" s="18">
        <f t="shared" si="7"/>
        <v>583.75692163428232</v>
      </c>
    </row>
    <row r="39" spans="1:14">
      <c r="A39" s="14">
        <v>0.8</v>
      </c>
      <c r="B39" s="14">
        <v>10</v>
      </c>
      <c r="C39" s="16">
        <v>0.83665999999999996</v>
      </c>
      <c r="D39" s="17">
        <v>0.03</v>
      </c>
      <c r="E39" s="17">
        <v>0.76898</v>
      </c>
      <c r="F39" s="18">
        <f t="shared" si="13"/>
        <v>2.6030486298695615E-2</v>
      </c>
      <c r="G39" s="16">
        <f t="shared" si="8"/>
        <v>0.95516202031285757</v>
      </c>
      <c r="H39" s="17">
        <f t="shared" si="9"/>
        <v>3.1282407105249217E-2</v>
      </c>
      <c r="I39" s="17">
        <f t="shared" si="10"/>
        <v>0.83906223116228174</v>
      </c>
      <c r="J39" s="18">
        <f t="shared" si="11"/>
        <v>6.2590400000000074E-3</v>
      </c>
      <c r="K39" s="16">
        <f t="shared" si="12"/>
        <v>-12.406483695200004</v>
      </c>
      <c r="L39" s="17">
        <f t="shared" si="7"/>
        <v>-4.0994514934051516</v>
      </c>
      <c r="M39" s="17">
        <f t="shared" si="7"/>
        <v>-8.3524473584280834</v>
      </c>
      <c r="N39" s="18">
        <f t="shared" si="7"/>
        <v>315.88624291737364</v>
      </c>
    </row>
    <row r="40" spans="1:14" ht="15.75" thickBot="1">
      <c r="A40" s="20">
        <v>1</v>
      </c>
      <c r="B40" s="20">
        <v>10</v>
      </c>
      <c r="C40" s="22">
        <v>0.82884999999999998</v>
      </c>
      <c r="D40" s="23">
        <v>2.946E-2</v>
      </c>
      <c r="E40" s="23">
        <v>0.75854999999999995</v>
      </c>
      <c r="F40" s="24">
        <f t="shared" si="13"/>
        <v>2.7532122820775776E-2</v>
      </c>
      <c r="G40" s="22">
        <f t="shared" si="8"/>
        <v>0.93283582089552231</v>
      </c>
      <c r="H40" s="23">
        <f t="shared" si="9"/>
        <v>3.2031110407203869E-2</v>
      </c>
      <c r="I40" s="23">
        <f t="shared" si="10"/>
        <v>0.83906223116228174</v>
      </c>
      <c r="J40" s="24">
        <f t="shared" si="11"/>
        <v>9.6000000000000044E-3</v>
      </c>
      <c r="K40" s="22">
        <f t="shared" si="12"/>
        <v>-11.147279999999995</v>
      </c>
      <c r="L40" s="23">
        <f t="shared" si="7"/>
        <v>-8.0269162527241651</v>
      </c>
      <c r="M40" s="23">
        <f t="shared" si="7"/>
        <v>-9.5955017604302153</v>
      </c>
      <c r="N40" s="24">
        <f t="shared" si="7"/>
        <v>186.79294604974754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4" sqref="A4"/>
    </sheetView>
  </sheetViews>
  <sheetFormatPr baseColWidth="10" defaultColWidth="9.140625" defaultRowHeight="15"/>
  <sheetData>
    <row r="1" spans="1:14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</row>
    <row r="2" spans="1:1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>
      <c r="A3" s="35"/>
      <c r="B3" s="35"/>
      <c r="C3" s="35"/>
      <c r="D3" s="35"/>
      <c r="E3" s="35"/>
      <c r="F3" s="35"/>
      <c r="G3" s="35"/>
      <c r="H3" s="35"/>
      <c r="I3" s="35"/>
      <c r="J3" s="35"/>
    </row>
    <row r="5" spans="1:14">
      <c r="A5" s="1" t="s">
        <v>28</v>
      </c>
    </row>
    <row r="7" spans="1:14">
      <c r="A7" t="s">
        <v>3</v>
      </c>
      <c r="B7">
        <v>0.2</v>
      </c>
      <c r="D7" t="s">
        <v>29</v>
      </c>
    </row>
    <row r="8" spans="1:14">
      <c r="A8" s="2" t="s">
        <v>5</v>
      </c>
      <c r="B8">
        <f>SQRT(1-(B7)^2)</f>
        <v>0.9797958971132712</v>
      </c>
    </row>
    <row r="9" spans="1:14">
      <c r="A9" s="2" t="s">
        <v>6</v>
      </c>
      <c r="B9">
        <v>0.97440099999999996</v>
      </c>
    </row>
    <row r="10" spans="1:14" ht="15.75" thickBot="1">
      <c r="A10" s="26" t="s">
        <v>18</v>
      </c>
    </row>
    <row r="11" spans="1:14" ht="15.75" thickBot="1">
      <c r="A11" s="37" t="s">
        <v>7</v>
      </c>
      <c r="B11" s="37" t="s">
        <v>8</v>
      </c>
      <c r="C11" s="39" t="s">
        <v>9</v>
      </c>
      <c r="D11" s="40"/>
      <c r="E11" s="40"/>
      <c r="F11" s="41"/>
      <c r="G11" s="42" t="s">
        <v>10</v>
      </c>
      <c r="H11" s="43"/>
      <c r="I11" s="43"/>
      <c r="J11" s="43"/>
      <c r="K11" s="42" t="s">
        <v>11</v>
      </c>
      <c r="L11" s="43"/>
      <c r="M11" s="43"/>
      <c r="N11" s="44"/>
    </row>
    <row r="12" spans="1:14" ht="15.75" thickBot="1">
      <c r="A12" s="38"/>
      <c r="B12" s="38"/>
      <c r="C12" s="3" t="s">
        <v>12</v>
      </c>
      <c r="D12" s="3" t="s">
        <v>13</v>
      </c>
      <c r="E12" s="3" t="s">
        <v>14</v>
      </c>
      <c r="F12" s="4" t="s">
        <v>15</v>
      </c>
      <c r="G12" s="5" t="s">
        <v>12</v>
      </c>
      <c r="H12" s="6" t="s">
        <v>13</v>
      </c>
      <c r="I12" s="6" t="s">
        <v>14</v>
      </c>
      <c r="J12" s="7" t="s">
        <v>15</v>
      </c>
      <c r="K12" s="8" t="s">
        <v>12</v>
      </c>
      <c r="L12" s="6" t="s">
        <v>13</v>
      </c>
      <c r="M12" s="6" t="s">
        <v>14</v>
      </c>
      <c r="N12" s="7" t="s">
        <v>15</v>
      </c>
    </row>
    <row r="13" spans="1:14">
      <c r="A13" s="9">
        <v>0</v>
      </c>
      <c r="B13" s="9">
        <v>10</v>
      </c>
      <c r="C13" s="11">
        <v>0.88110999999999995</v>
      </c>
      <c r="D13" s="12">
        <v>3.134E-2</v>
      </c>
      <c r="E13" s="12">
        <v>0.72152000000000005</v>
      </c>
      <c r="F13" s="13">
        <f>(1-C13)/(C13*6)</f>
        <v>2.2488679052558715E-2</v>
      </c>
      <c r="G13" s="11">
        <f>1/(1+J13*6)</f>
        <v>0.93335822288594372</v>
      </c>
      <c r="H13" s="12">
        <f>(I13^2)/(PI()*6*G13)</f>
        <v>3.5242151367921457E-2</v>
      </c>
      <c r="I13" s="12">
        <f>((PI()/180)*(2*PI()*6)/(2+SQRT((((6^2)*($B$8^2)/($B$9^2))*1+4))))*B13</f>
        <v>0.7874191028758446</v>
      </c>
      <c r="J13" s="13">
        <f>0.0524*(A13^4)-0.15*(A13^3)+0.1659*(A13^2)-0.0706*(A13)+0.0119</f>
        <v>1.1900000000000001E-2</v>
      </c>
      <c r="K13" s="11">
        <f>((C13-G13)/G13)*100</f>
        <v>-5.5978746000000159</v>
      </c>
      <c r="L13" s="12">
        <f t="shared" ref="L13:N24" si="0">((D13-H13)/H13)*100</f>
        <v>-11.072398297095225</v>
      </c>
      <c r="M13" s="12">
        <f t="shared" si="0"/>
        <v>-8.3689997658381827</v>
      </c>
      <c r="N13" s="13">
        <f t="shared" si="0"/>
        <v>88.980496239989193</v>
      </c>
    </row>
    <row r="14" spans="1:14">
      <c r="A14" s="14">
        <v>0.05</v>
      </c>
      <c r="B14" s="14">
        <v>10</v>
      </c>
      <c r="C14" s="16">
        <v>0.95018000000000002</v>
      </c>
      <c r="D14" s="17">
        <v>3.0960000000000001E-2</v>
      </c>
      <c r="E14" s="17">
        <v>0.74463000000000001</v>
      </c>
      <c r="F14" s="18">
        <f t="shared" ref="F14:F24" si="1">(1-C14)/(C14*6)</f>
        <v>8.7386951244325592E-3</v>
      </c>
      <c r="G14" s="16">
        <f t="shared" ref="G14:G24" si="2">1/(1+J14*6)</f>
        <v>0.95003033755627686</v>
      </c>
      <c r="H14" s="17">
        <f t="shared" ref="H14:H24" si="3">(I14^2)/(PI()*6*G14)</f>
        <v>3.4623685656240522E-2</v>
      </c>
      <c r="I14" s="17">
        <f t="shared" ref="I14:I24" si="4">((PI()/180)*(2*PI()*6)/(2+SQRT((((6^2)*($B$8^2)/($B$9^2))*1+4))))*B14</f>
        <v>0.7874191028758446</v>
      </c>
      <c r="J14" s="18">
        <f t="shared" ref="J14:J24" si="5">0.0524*(A14^4)-0.15*(A14^3)+0.1659*(A14^2)-0.0706*(A14)+0.0119</f>
        <v>8.7663275000000006E-3</v>
      </c>
      <c r="K14" s="16">
        <f t="shared" ref="K14:K24" si="6">((C14-G14)/G14)*100</f>
        <v>1.5753438369992961E-2</v>
      </c>
      <c r="L14" s="17">
        <f t="shared" si="0"/>
        <v>-10.581443271566275</v>
      </c>
      <c r="M14" s="17">
        <f t="shared" si="0"/>
        <v>-5.4340950987305812</v>
      </c>
      <c r="N14" s="18">
        <f t="shared" si="0"/>
        <v>-0.31521039531595624</v>
      </c>
    </row>
    <row r="15" spans="1:14">
      <c r="A15" s="14">
        <v>0.1</v>
      </c>
      <c r="B15" s="14">
        <v>10</v>
      </c>
      <c r="C15" s="16">
        <v>0.96603000000000006</v>
      </c>
      <c r="D15" s="17">
        <v>3.1230000000000001E-2</v>
      </c>
      <c r="E15" s="17">
        <v>0.75412000000000001</v>
      </c>
      <c r="F15" s="18">
        <f t="shared" si="1"/>
        <v>5.8607565672563556E-3</v>
      </c>
      <c r="G15" s="16">
        <f t="shared" si="2"/>
        <v>0.96327472718518492</v>
      </c>
      <c r="H15" s="17">
        <f t="shared" si="3"/>
        <v>3.4147632905889548E-2</v>
      </c>
      <c r="I15" s="17">
        <f t="shared" si="4"/>
        <v>0.7874191028758446</v>
      </c>
      <c r="J15" s="18">
        <f t="shared" si="5"/>
        <v>6.3542400000000006E-3</v>
      </c>
      <c r="K15" s="16">
        <f t="shared" si="6"/>
        <v>0.28603188032000004</v>
      </c>
      <c r="L15" s="17">
        <f t="shared" si="0"/>
        <v>-8.5441732196504141</v>
      </c>
      <c r="M15" s="17">
        <f t="shared" si="0"/>
        <v>-4.2288919273393581</v>
      </c>
      <c r="N15" s="18">
        <f t="shared" si="0"/>
        <v>-7.7662070167894974</v>
      </c>
    </row>
    <row r="16" spans="1:14">
      <c r="A16" s="14">
        <v>0.15</v>
      </c>
      <c r="B16" s="14">
        <v>10</v>
      </c>
      <c r="C16" s="16">
        <v>0.97430000000000005</v>
      </c>
      <c r="D16" s="17">
        <v>3.1390000000000001E-2</v>
      </c>
      <c r="E16" s="17">
        <v>0.75924999999999998</v>
      </c>
      <c r="F16" s="18">
        <f t="shared" si="1"/>
        <v>4.3963187245543711E-3</v>
      </c>
      <c r="G16" s="16">
        <f t="shared" si="2"/>
        <v>0.97335142410779185</v>
      </c>
      <c r="H16" s="17">
        <f t="shared" si="3"/>
        <v>3.3794116859275143E-2</v>
      </c>
      <c r="I16" s="17">
        <f t="shared" si="4"/>
        <v>0.7874191028758446</v>
      </c>
      <c r="J16" s="18">
        <f t="shared" si="5"/>
        <v>4.5630275000000022E-3</v>
      </c>
      <c r="K16" s="16">
        <f t="shared" si="6"/>
        <v>9.7454615950010162E-2</v>
      </c>
      <c r="L16" s="17">
        <f t="shared" si="0"/>
        <v>-7.1140100192182043</v>
      </c>
      <c r="M16" s="17">
        <f t="shared" si="0"/>
        <v>-3.5773964300541174</v>
      </c>
      <c r="N16" s="18">
        <f t="shared" si="0"/>
        <v>-3.653468567647927</v>
      </c>
    </row>
    <row r="17" spans="1:14">
      <c r="A17" s="14">
        <v>0.2</v>
      </c>
      <c r="B17" s="14">
        <v>10</v>
      </c>
      <c r="C17" s="16">
        <v>0.97924999999999995</v>
      </c>
      <c r="D17" s="17">
        <v>3.1519999999999999E-2</v>
      </c>
      <c r="E17" s="17">
        <v>0.76275000000000004</v>
      </c>
      <c r="F17" s="18">
        <f t="shared" si="1"/>
        <v>3.5316143306952678E-3</v>
      </c>
      <c r="G17" s="16">
        <f t="shared" si="2"/>
        <v>0.98058535140413539</v>
      </c>
      <c r="H17" s="17">
        <f t="shared" si="3"/>
        <v>3.3544812518705433E-2</v>
      </c>
      <c r="I17" s="17">
        <f t="shared" si="4"/>
        <v>0.7874191028758446</v>
      </c>
      <c r="J17" s="18">
        <f t="shared" si="5"/>
        <v>3.2998400000000018E-3</v>
      </c>
      <c r="K17" s="16">
        <f t="shared" si="6"/>
        <v>-0.13617900799999658</v>
      </c>
      <c r="L17" s="17">
        <f t="shared" si="0"/>
        <v>-6.0361420043005074</v>
      </c>
      <c r="M17" s="17">
        <f t="shared" si="0"/>
        <v>-3.1329063246938058</v>
      </c>
      <c r="N17" s="18">
        <f t="shared" si="0"/>
        <v>7.0238051146499796</v>
      </c>
    </row>
    <row r="18" spans="1:14">
      <c r="A18" s="14">
        <v>0.3</v>
      </c>
      <c r="B18" s="14">
        <v>10</v>
      </c>
      <c r="C18" s="16">
        <v>0.98375000000000001</v>
      </c>
      <c r="D18" s="17">
        <v>3.159E-2</v>
      </c>
      <c r="E18" s="17">
        <v>0.76532999999999995</v>
      </c>
      <c r="F18" s="18">
        <f t="shared" si="1"/>
        <v>2.7530707327403621E-3</v>
      </c>
      <c r="G18" s="16">
        <f t="shared" si="2"/>
        <v>0.98799327342563659</v>
      </c>
      <c r="H18" s="17">
        <f t="shared" si="3"/>
        <v>3.329329526444029E-2</v>
      </c>
      <c r="I18" s="17">
        <f t="shared" si="4"/>
        <v>0.7874191028758446</v>
      </c>
      <c r="J18" s="18">
        <f t="shared" si="5"/>
        <v>2.0254400000000016E-3</v>
      </c>
      <c r="K18" s="16">
        <f t="shared" si="6"/>
        <v>-0.42948403999999013</v>
      </c>
      <c r="L18" s="17">
        <f t="shared" si="0"/>
        <v>-5.116030873217694</v>
      </c>
      <c r="M18" s="17">
        <f t="shared" si="0"/>
        <v>-2.8052536184567924</v>
      </c>
      <c r="N18" s="18">
        <f t="shared" si="0"/>
        <v>35.924576029917446</v>
      </c>
    </row>
    <row r="19" spans="1:14">
      <c r="A19" s="14">
        <v>0.35699999999999998</v>
      </c>
      <c r="B19" s="14">
        <v>10</v>
      </c>
      <c r="C19" s="16">
        <v>0.98455000000000004</v>
      </c>
      <c r="D19" s="17">
        <v>3.1530000000000002E-2</v>
      </c>
      <c r="E19" s="17">
        <v>0.76490999999999998</v>
      </c>
      <c r="F19" s="18">
        <f t="shared" si="1"/>
        <v>2.6154080544411088E-3</v>
      </c>
      <c r="G19" s="16">
        <f t="shared" si="2"/>
        <v>0.98892889362097147</v>
      </c>
      <c r="H19" s="17">
        <f t="shared" si="3"/>
        <v>3.3261796660628035E-2</v>
      </c>
      <c r="I19" s="17">
        <f t="shared" si="4"/>
        <v>0.7874191028758446</v>
      </c>
      <c r="J19" s="18">
        <f t="shared" si="5"/>
        <v>1.8658413242924003E-3</v>
      </c>
      <c r="K19" s="16">
        <f t="shared" si="6"/>
        <v>-0.44279155450075686</v>
      </c>
      <c r="L19" s="17">
        <f t="shared" si="0"/>
        <v>-5.2065637893756911</v>
      </c>
      <c r="M19" s="17">
        <f t="shared" si="0"/>
        <v>-2.8585924311000261</v>
      </c>
      <c r="N19" s="18">
        <f t="shared" si="0"/>
        <v>40.173122997636121</v>
      </c>
    </row>
    <row r="20" spans="1:14">
      <c r="A20" s="14">
        <v>0.4</v>
      </c>
      <c r="B20" s="14">
        <v>10</v>
      </c>
      <c r="C20" s="16">
        <v>0.98462000000000005</v>
      </c>
      <c r="D20" s="17">
        <v>3.1469999999999998E-2</v>
      </c>
      <c r="E20" s="17">
        <v>0.76424000000000003</v>
      </c>
      <c r="F20" s="32">
        <f t="shared" si="1"/>
        <v>2.6033732133547201E-3</v>
      </c>
      <c r="G20" s="16">
        <f t="shared" si="2"/>
        <v>0.9884620384712588</v>
      </c>
      <c r="H20" s="17">
        <f t="shared" si="3"/>
        <v>3.3277506359589995E-2</v>
      </c>
      <c r="I20" s="17">
        <f t="shared" si="4"/>
        <v>0.7874191028758446</v>
      </c>
      <c r="J20" s="18">
        <f t="shared" si="5"/>
        <v>1.9454400000000031E-3</v>
      </c>
      <c r="K20" s="16">
        <f t="shared" si="6"/>
        <v>-0.38868852031999002</v>
      </c>
      <c r="L20" s="17">
        <f t="shared" si="0"/>
        <v>-5.4316159992832684</v>
      </c>
      <c r="M20" s="17">
        <f t="shared" si="0"/>
        <v>-2.9436805369832779</v>
      </c>
      <c r="N20" s="18">
        <f t="shared" si="0"/>
        <v>33.819249802343734</v>
      </c>
    </row>
    <row r="21" spans="1:14">
      <c r="A21" s="14">
        <v>0.5</v>
      </c>
      <c r="B21" s="14">
        <v>10</v>
      </c>
      <c r="C21" s="16">
        <v>0.98368999999999995</v>
      </c>
      <c r="D21" s="17">
        <v>3.1260000000000003E-2</v>
      </c>
      <c r="E21" s="17">
        <v>0.76134000000000002</v>
      </c>
      <c r="F21" s="18">
        <f t="shared" si="1"/>
        <v>2.7634044600772004E-3</v>
      </c>
      <c r="G21" s="16">
        <f t="shared" si="2"/>
        <v>0.98463962189838516</v>
      </c>
      <c r="H21" s="17">
        <f t="shared" si="3"/>
        <v>3.3406691179075076E-2</v>
      </c>
      <c r="I21" s="17">
        <f t="shared" si="4"/>
        <v>0.7874191028758446</v>
      </c>
      <c r="J21" s="18">
        <f t="shared" si="5"/>
        <v>2.6000000000000016E-3</v>
      </c>
      <c r="K21" s="16">
        <f t="shared" si="6"/>
        <v>-9.6443600000002044E-2</v>
      </c>
      <c r="L21" s="17">
        <f t="shared" si="0"/>
        <v>-6.4259317618971341</v>
      </c>
      <c r="M21" s="17">
        <f t="shared" si="0"/>
        <v>-3.3119723385675308</v>
      </c>
      <c r="N21" s="18">
        <f t="shared" si="0"/>
        <v>6.2847869260461042</v>
      </c>
    </row>
    <row r="22" spans="1:14">
      <c r="A22" s="14">
        <v>0.6</v>
      </c>
      <c r="B22" s="14">
        <v>10</v>
      </c>
      <c r="C22" s="16">
        <v>0.98167000000000004</v>
      </c>
      <c r="D22" s="17">
        <v>3.0949999999999998E-2</v>
      </c>
      <c r="E22" s="17">
        <v>0.75675999999999999</v>
      </c>
      <c r="F22" s="18">
        <f t="shared" si="1"/>
        <v>3.1120437621603931E-3</v>
      </c>
      <c r="G22" s="16">
        <f t="shared" si="2"/>
        <v>0.97854037473242783</v>
      </c>
      <c r="H22" s="17">
        <f t="shared" si="3"/>
        <v>3.3614915256240725E-2</v>
      </c>
      <c r="I22" s="17">
        <f t="shared" si="4"/>
        <v>0.7874191028758446</v>
      </c>
      <c r="J22" s="18">
        <f t="shared" si="5"/>
        <v>3.6550399999999983E-3</v>
      </c>
      <c r="K22" s="16">
        <f t="shared" si="6"/>
        <v>0.31982587008001345</v>
      </c>
      <c r="L22" s="17">
        <f t="shared" si="0"/>
        <v>-7.927776214595621</v>
      </c>
      <c r="M22" s="17">
        <f t="shared" si="0"/>
        <v>-3.8936193907247318</v>
      </c>
      <c r="N22" s="18">
        <f t="shared" si="0"/>
        <v>-14.856095633415928</v>
      </c>
    </row>
    <row r="23" spans="1:14">
      <c r="A23" s="14">
        <v>0.8</v>
      </c>
      <c r="B23" s="14">
        <v>10</v>
      </c>
      <c r="C23" s="16">
        <v>0.97604999999999997</v>
      </c>
      <c r="D23" s="17">
        <v>3.0259999999999999E-2</v>
      </c>
      <c r="E23" s="17">
        <v>0.74614000000000003</v>
      </c>
      <c r="F23" s="18">
        <f t="shared" si="1"/>
        <v>4.0896128955142368E-3</v>
      </c>
      <c r="G23" s="16">
        <f t="shared" si="2"/>
        <v>0.96380503442403165</v>
      </c>
      <c r="H23" s="17">
        <f t="shared" si="3"/>
        <v>3.4128844109117713E-2</v>
      </c>
      <c r="I23" s="17">
        <f t="shared" si="4"/>
        <v>0.7874191028758446</v>
      </c>
      <c r="J23" s="18">
        <f t="shared" si="5"/>
        <v>6.2590400000000074E-3</v>
      </c>
      <c r="K23" s="16">
        <f t="shared" si="6"/>
        <v>1.2704815951999979</v>
      </c>
      <c r="L23" s="17">
        <f t="shared" si="0"/>
        <v>-11.335995138739936</v>
      </c>
      <c r="M23" s="17">
        <f t="shared" si="0"/>
        <v>-5.2423293675608491</v>
      </c>
      <c r="N23" s="18">
        <f t="shared" si="0"/>
        <v>-34.660700434663589</v>
      </c>
    </row>
    <row r="24" spans="1:14" ht="15.75" thickBot="1">
      <c r="A24" s="20">
        <v>1</v>
      </c>
      <c r="B24" s="20">
        <v>10</v>
      </c>
      <c r="C24" s="22">
        <v>0.96950000000000003</v>
      </c>
      <c r="D24" s="23">
        <v>2.929E-2</v>
      </c>
      <c r="E24" s="23">
        <v>0.73167000000000004</v>
      </c>
      <c r="F24" s="24">
        <f t="shared" si="1"/>
        <v>5.2432525356713028E-3</v>
      </c>
      <c r="G24" s="22">
        <f t="shared" si="2"/>
        <v>0.94553706505294999</v>
      </c>
      <c r="H24" s="23">
        <f t="shared" si="3"/>
        <v>3.4788220353475591E-2</v>
      </c>
      <c r="I24" s="23">
        <f t="shared" si="4"/>
        <v>0.7874191028758446</v>
      </c>
      <c r="J24" s="24">
        <f t="shared" si="5"/>
        <v>9.6000000000000044E-3</v>
      </c>
      <c r="K24" s="22">
        <f t="shared" si="6"/>
        <v>2.5343200000000126</v>
      </c>
      <c r="L24" s="23">
        <f t="shared" si="0"/>
        <v>-15.804833640839805</v>
      </c>
      <c r="M24" s="23">
        <f t="shared" si="0"/>
        <v>-7.0799784602933027</v>
      </c>
      <c r="N24" s="24">
        <f t="shared" si="0"/>
        <v>-45.382786086757285</v>
      </c>
    </row>
    <row r="26" spans="1:14" ht="15.75" thickBot="1">
      <c r="A26" s="26" t="s">
        <v>30</v>
      </c>
    </row>
    <row r="27" spans="1:14" ht="15.75" thickBot="1">
      <c r="A27" s="37" t="s">
        <v>7</v>
      </c>
      <c r="B27" s="37" t="s">
        <v>8</v>
      </c>
      <c r="C27" s="39" t="s">
        <v>9</v>
      </c>
      <c r="D27" s="40"/>
      <c r="E27" s="40"/>
      <c r="F27" s="41"/>
      <c r="G27" s="42" t="s">
        <v>10</v>
      </c>
      <c r="H27" s="43"/>
      <c r="I27" s="43"/>
      <c r="J27" s="43"/>
      <c r="K27" s="42" t="s">
        <v>11</v>
      </c>
      <c r="L27" s="43"/>
      <c r="M27" s="43"/>
      <c r="N27" s="43"/>
    </row>
    <row r="28" spans="1:14" ht="15.75" thickBot="1">
      <c r="A28" s="38"/>
      <c r="B28" s="38"/>
      <c r="C28" s="3" t="s">
        <v>12</v>
      </c>
      <c r="D28" s="3" t="s">
        <v>13</v>
      </c>
      <c r="E28" s="3" t="s">
        <v>14</v>
      </c>
      <c r="F28" s="4" t="s">
        <v>15</v>
      </c>
      <c r="G28" s="5" t="s">
        <v>12</v>
      </c>
      <c r="H28" s="6" t="s">
        <v>13</v>
      </c>
      <c r="I28" s="6" t="s">
        <v>14</v>
      </c>
      <c r="J28" s="7" t="s">
        <v>15</v>
      </c>
      <c r="K28" s="8" t="s">
        <v>12</v>
      </c>
      <c r="L28" s="6" t="s">
        <v>13</v>
      </c>
      <c r="M28" s="6" t="s">
        <v>14</v>
      </c>
      <c r="N28" s="7" t="s">
        <v>15</v>
      </c>
    </row>
    <row r="29" spans="1:14">
      <c r="A29" s="9">
        <v>0</v>
      </c>
      <c r="B29" s="9">
        <v>10</v>
      </c>
      <c r="C29" s="11"/>
      <c r="D29" s="12"/>
      <c r="E29" s="12"/>
      <c r="F29" s="13"/>
      <c r="G29" s="11">
        <f>1/(1+J29*6)</f>
        <v>0.93335822288594372</v>
      </c>
      <c r="H29" s="12">
        <f>(I29^2)/(PI()*6*G29)</f>
        <v>3.5242151367921457E-2</v>
      </c>
      <c r="I29" s="12">
        <f>((PI()/180)*(2*PI()*6)/(2+SQRT((((6^2)*($B$8^2)/($B$9^2))*1+4))))*B29</f>
        <v>0.7874191028758446</v>
      </c>
      <c r="J29" s="13">
        <f>0.0524*(A29^4)-0.15*(A29^3)+0.1659*(A29^2)-0.0706*(A29)+0.0119</f>
        <v>1.1900000000000001E-2</v>
      </c>
      <c r="K29" s="11">
        <f>((C29-G29)/G29)*100</f>
        <v>-100</v>
      </c>
      <c r="L29" s="12">
        <f t="shared" ref="L29:N40" si="7">((D29-H29)/H29)*100</f>
        <v>-100</v>
      </c>
      <c r="M29" s="12">
        <f t="shared" si="7"/>
        <v>-100</v>
      </c>
      <c r="N29" s="13">
        <f t="shared" si="7"/>
        <v>-100</v>
      </c>
    </row>
    <row r="30" spans="1:14">
      <c r="A30" s="14">
        <v>0.05</v>
      </c>
      <c r="B30" s="14">
        <v>10</v>
      </c>
      <c r="C30" s="16">
        <v>0.80123999999999995</v>
      </c>
      <c r="D30" s="17">
        <v>3.3689999999999998E-2</v>
      </c>
      <c r="E30" s="17">
        <v>0.71328999999999998</v>
      </c>
      <c r="F30" s="18">
        <f>(1-C30)/(C30*6)</f>
        <v>4.1344249746226691E-2</v>
      </c>
      <c r="G30" s="16">
        <f t="shared" ref="G30:G40" si="8">1/(1+J30*6)</f>
        <v>0.95003033755627686</v>
      </c>
      <c r="H30" s="17">
        <f t="shared" ref="H30:H40" si="9">(I30^2)/(PI()*6*G30)</f>
        <v>3.4623685656240522E-2</v>
      </c>
      <c r="I30" s="17">
        <f t="shared" ref="I30:I40" si="10">((PI()/180)*(2*PI()*6)/(2+SQRT((((6^2)*($B$8^2)/($B$9^2))*1+4))))*B30</f>
        <v>0.7874191028758446</v>
      </c>
      <c r="J30" s="18">
        <f t="shared" ref="J30:J40" si="11">0.0524*(A30^4)-0.15*(A30^3)+0.1659*(A30^2)-0.0706*(A30)+0.0119</f>
        <v>8.7663275000000006E-3</v>
      </c>
      <c r="K30" s="16">
        <f t="shared" ref="K30:K40" si="12">((C30-G30)/G30)*100</f>
        <v>-15.661640652340015</v>
      </c>
      <c r="L30" s="17">
        <f t="shared" si="7"/>
        <v>-2.6966674360164129</v>
      </c>
      <c r="M30" s="17">
        <f t="shared" si="7"/>
        <v>-9.4141864992997046</v>
      </c>
      <c r="N30" s="18">
        <f t="shared" si="7"/>
        <v>371.62565790779189</v>
      </c>
    </row>
    <row r="31" spans="1:14">
      <c r="A31" s="14">
        <v>0.1</v>
      </c>
      <c r="B31" s="14">
        <v>10</v>
      </c>
      <c r="C31" s="16">
        <v>0.81530000000000002</v>
      </c>
      <c r="D31" s="17">
        <v>3.3980000000000003E-2</v>
      </c>
      <c r="E31" s="17">
        <v>0.72260000000000002</v>
      </c>
      <c r="F31" s="18">
        <f t="shared" ref="F31:F40" si="13">(1-C31)/(C31*6)</f>
        <v>3.7757062839854444E-2</v>
      </c>
      <c r="G31" s="16">
        <f t="shared" si="8"/>
        <v>0.96327472718518492</v>
      </c>
      <c r="H31" s="17">
        <f t="shared" si="9"/>
        <v>3.4147632905889548E-2</v>
      </c>
      <c r="I31" s="17">
        <f t="shared" si="10"/>
        <v>0.7874191028758446</v>
      </c>
      <c r="J31" s="18">
        <f t="shared" si="11"/>
        <v>6.3542400000000006E-3</v>
      </c>
      <c r="K31" s="16">
        <f t="shared" si="12"/>
        <v>-15.361632876800002</v>
      </c>
      <c r="L31" s="17">
        <f t="shared" si="7"/>
        <v>-0.49090637219727357</v>
      </c>
      <c r="M31" s="17">
        <f t="shared" si="7"/>
        <v>-8.231842819041292</v>
      </c>
      <c r="N31" s="18">
        <f t="shared" si="7"/>
        <v>494.20265586213998</v>
      </c>
    </row>
    <row r="32" spans="1:14">
      <c r="A32" s="14">
        <v>0.15</v>
      </c>
      <c r="B32" s="14">
        <v>10</v>
      </c>
      <c r="C32" s="16">
        <v>0.82528000000000001</v>
      </c>
      <c r="D32" s="17">
        <v>3.3919999999999999E-2</v>
      </c>
      <c r="E32" s="17">
        <v>0.72636999999999996</v>
      </c>
      <c r="F32" s="18">
        <f t="shared" si="13"/>
        <v>3.5284994183792169E-2</v>
      </c>
      <c r="G32" s="16">
        <f t="shared" si="8"/>
        <v>0.97335142410779185</v>
      </c>
      <c r="H32" s="17">
        <f t="shared" si="9"/>
        <v>3.3794116859275143E-2</v>
      </c>
      <c r="I32" s="17">
        <f t="shared" si="10"/>
        <v>0.7874191028758446</v>
      </c>
      <c r="J32" s="18">
        <f t="shared" si="11"/>
        <v>4.5630275000000022E-3</v>
      </c>
      <c r="K32" s="16">
        <f t="shared" si="12"/>
        <v>-15.212534798879995</v>
      </c>
      <c r="L32" s="17">
        <f t="shared" si="7"/>
        <v>0.37250016400504249</v>
      </c>
      <c r="M32" s="17">
        <f t="shared" si="7"/>
        <v>-7.7530634769817723</v>
      </c>
      <c r="N32" s="18">
        <f t="shared" si="7"/>
        <v>673.2803316173779</v>
      </c>
    </row>
    <row r="33" spans="1:14">
      <c r="A33" s="14">
        <v>0.2</v>
      </c>
      <c r="B33" s="14">
        <v>10</v>
      </c>
      <c r="C33" s="16">
        <v>0.83162000000000003</v>
      </c>
      <c r="D33" s="17">
        <v>3.3989999999999999E-2</v>
      </c>
      <c r="E33" s="17">
        <v>0.72989999999999999</v>
      </c>
      <c r="F33" s="18">
        <f t="shared" si="13"/>
        <v>3.3745380502312745E-2</v>
      </c>
      <c r="G33" s="16">
        <f t="shared" si="8"/>
        <v>0.98058535140413539</v>
      </c>
      <c r="H33" s="17">
        <f t="shared" si="9"/>
        <v>3.3544812518705433E-2</v>
      </c>
      <c r="I33" s="17">
        <f t="shared" si="10"/>
        <v>0.7874191028758446</v>
      </c>
      <c r="J33" s="18">
        <f t="shared" si="11"/>
        <v>3.2998400000000018E-3</v>
      </c>
      <c r="K33" s="16">
        <f t="shared" si="12"/>
        <v>-15.19147223551999</v>
      </c>
      <c r="L33" s="17">
        <f t="shared" si="7"/>
        <v>1.3271425531036092</v>
      </c>
      <c r="M33" s="17">
        <f t="shared" si="7"/>
        <v>-7.3047634564326627</v>
      </c>
      <c r="N33" s="18">
        <f t="shared" si="7"/>
        <v>922.63687034258407</v>
      </c>
    </row>
    <row r="34" spans="1:14">
      <c r="A34" s="14">
        <v>0.3</v>
      </c>
      <c r="B34" s="14">
        <v>10</v>
      </c>
      <c r="C34" s="16">
        <v>0.84192</v>
      </c>
      <c r="D34" s="17">
        <v>3.3649999999999999E-2</v>
      </c>
      <c r="E34" s="17">
        <v>0.73075000000000001</v>
      </c>
      <c r="F34" s="18">
        <f t="shared" si="13"/>
        <v>3.1293551247941212E-2</v>
      </c>
      <c r="G34" s="16">
        <f t="shared" si="8"/>
        <v>0.98799327342563659</v>
      </c>
      <c r="H34" s="17">
        <f t="shared" si="9"/>
        <v>3.329329526444029E-2</v>
      </c>
      <c r="I34" s="17">
        <f t="shared" si="10"/>
        <v>0.7874191028758446</v>
      </c>
      <c r="J34" s="18">
        <f t="shared" si="11"/>
        <v>2.0254400000000016E-3</v>
      </c>
      <c r="K34" s="16">
        <f t="shared" si="12"/>
        <v>-14.784844933119992</v>
      </c>
      <c r="L34" s="17">
        <f t="shared" si="7"/>
        <v>1.0714011116247086</v>
      </c>
      <c r="M34" s="17">
        <f t="shared" si="7"/>
        <v>-7.1968158594165859</v>
      </c>
      <c r="N34" s="18">
        <f t="shared" si="7"/>
        <v>1445.0248463514686</v>
      </c>
    </row>
    <row r="35" spans="1:14">
      <c r="A35" s="14">
        <v>0.35699999999999998</v>
      </c>
      <c r="B35" s="14">
        <v>10</v>
      </c>
      <c r="C35" s="16">
        <v>0.84502999999999995</v>
      </c>
      <c r="D35" s="17">
        <v>3.3680000000000002E-2</v>
      </c>
      <c r="E35" s="17">
        <v>0.73238999999999999</v>
      </c>
      <c r="F35" s="18">
        <f t="shared" si="13"/>
        <v>3.0564989803123374E-2</v>
      </c>
      <c r="G35" s="16">
        <f t="shared" si="8"/>
        <v>0.98892889362097147</v>
      </c>
      <c r="H35" s="17">
        <f t="shared" si="9"/>
        <v>3.3261796660628035E-2</v>
      </c>
      <c r="I35" s="17">
        <f t="shared" si="10"/>
        <v>0.7874191028758446</v>
      </c>
      <c r="J35" s="18">
        <f t="shared" si="11"/>
        <v>1.8658413242924003E-3</v>
      </c>
      <c r="K35" s="16">
        <f t="shared" si="12"/>
        <v>-14.550984863439931</v>
      </c>
      <c r="L35" s="17">
        <f t="shared" si="7"/>
        <v>1.257308327745849</v>
      </c>
      <c r="M35" s="17">
        <f t="shared" si="7"/>
        <v>-6.9885404957620469</v>
      </c>
      <c r="N35" s="18">
        <f t="shared" si="7"/>
        <v>1538.1344654114578</v>
      </c>
    </row>
    <row r="36" spans="1:14">
      <c r="A36" s="14">
        <v>0.4</v>
      </c>
      <c r="B36" s="14">
        <v>10</v>
      </c>
      <c r="C36" s="16">
        <v>0.84492</v>
      </c>
      <c r="D36" s="17">
        <v>3.354E-2</v>
      </c>
      <c r="E36" s="17">
        <v>0.73084000000000005</v>
      </c>
      <c r="F36" s="18">
        <f t="shared" si="13"/>
        <v>3.0590667361012482E-2</v>
      </c>
      <c r="G36" s="16">
        <f t="shared" si="8"/>
        <v>0.9884620384712588</v>
      </c>
      <c r="H36" s="17">
        <f t="shared" si="9"/>
        <v>3.3277506359589995E-2</v>
      </c>
      <c r="I36" s="17">
        <f t="shared" si="10"/>
        <v>0.7874191028758446</v>
      </c>
      <c r="J36" s="18">
        <f t="shared" si="11"/>
        <v>1.9454400000000031E-3</v>
      </c>
      <c r="K36" s="16">
        <f t="shared" si="12"/>
        <v>-14.521755301119995</v>
      </c>
      <c r="L36" s="17">
        <f t="shared" si="7"/>
        <v>0.78880201410992823</v>
      </c>
      <c r="M36" s="17">
        <f t="shared" si="7"/>
        <v>-7.185386113850174</v>
      </c>
      <c r="N36" s="18">
        <f t="shared" si="7"/>
        <v>1472.4292376538178</v>
      </c>
    </row>
    <row r="37" spans="1:14">
      <c r="A37" s="14">
        <v>0.5</v>
      </c>
      <c r="B37" s="14">
        <v>10</v>
      </c>
      <c r="C37" s="16">
        <v>0.84506000000000003</v>
      </c>
      <c r="D37" s="17">
        <v>3.3250000000000002E-2</v>
      </c>
      <c r="E37" s="17">
        <v>0.72772000000000003</v>
      </c>
      <c r="F37" s="32">
        <f t="shared" si="13"/>
        <v>3.0557987992963019E-2</v>
      </c>
      <c r="G37" s="16">
        <f t="shared" si="8"/>
        <v>0.98463962189838516</v>
      </c>
      <c r="H37" s="17">
        <f t="shared" si="9"/>
        <v>3.3406691179075076E-2</v>
      </c>
      <c r="I37" s="17">
        <f t="shared" si="10"/>
        <v>0.7874191028758446</v>
      </c>
      <c r="J37" s="18">
        <f t="shared" si="11"/>
        <v>2.6000000000000016E-3</v>
      </c>
      <c r="K37" s="16">
        <f t="shared" si="12"/>
        <v>-14.175706399999994</v>
      </c>
      <c r="L37" s="17">
        <f t="shared" si="7"/>
        <v>-0.46904130144209316</v>
      </c>
      <c r="M37" s="17">
        <f t="shared" si="7"/>
        <v>-7.5816172934856469</v>
      </c>
      <c r="N37" s="18">
        <f t="shared" si="7"/>
        <v>1075.3072304985769</v>
      </c>
    </row>
    <row r="38" spans="1:14">
      <c r="A38" s="14">
        <v>0.6</v>
      </c>
      <c r="B38" s="14">
        <v>10</v>
      </c>
      <c r="C38" s="16">
        <v>0.84382999999999997</v>
      </c>
      <c r="D38" s="17">
        <v>3.2840000000000001E-2</v>
      </c>
      <c r="E38" s="17">
        <v>0.72277999999999998</v>
      </c>
      <c r="F38" s="18">
        <f t="shared" si="13"/>
        <v>3.0845470454159418E-2</v>
      </c>
      <c r="G38" s="16">
        <f t="shared" si="8"/>
        <v>0.97854037473242783</v>
      </c>
      <c r="H38" s="17">
        <f t="shared" si="9"/>
        <v>3.3614915256240725E-2</v>
      </c>
      <c r="I38" s="17">
        <f t="shared" si="10"/>
        <v>0.7874191028758446</v>
      </c>
      <c r="J38" s="18">
        <f t="shared" si="11"/>
        <v>3.6550399999999983E-3</v>
      </c>
      <c r="K38" s="16">
        <f t="shared" si="12"/>
        <v>-13.766460558079995</v>
      </c>
      <c r="L38" s="17">
        <f t="shared" si="7"/>
        <v>-2.3052720803657492</v>
      </c>
      <c r="M38" s="17">
        <f t="shared" si="7"/>
        <v>-8.2089833279084825</v>
      </c>
      <c r="N38" s="18">
        <f t="shared" si="7"/>
        <v>743.91608447949773</v>
      </c>
    </row>
    <row r="39" spans="1:14">
      <c r="A39" s="14">
        <v>0.8</v>
      </c>
      <c r="B39" s="14">
        <v>10</v>
      </c>
      <c r="C39" s="16">
        <v>0.83875</v>
      </c>
      <c r="D39" s="17">
        <v>3.227E-2</v>
      </c>
      <c r="E39" s="17">
        <v>0.71433000000000002</v>
      </c>
      <c r="F39" s="18">
        <f t="shared" si="13"/>
        <v>3.2041728763040241E-2</v>
      </c>
      <c r="G39" s="16">
        <f t="shared" si="8"/>
        <v>0.96380503442403165</v>
      </c>
      <c r="H39" s="17">
        <f t="shared" si="9"/>
        <v>3.4128844109117713E-2</v>
      </c>
      <c r="I39" s="17">
        <f t="shared" si="10"/>
        <v>0.7874191028758446</v>
      </c>
      <c r="J39" s="18">
        <f t="shared" si="11"/>
        <v>6.2590400000000074E-3</v>
      </c>
      <c r="K39" s="16">
        <f t="shared" si="12"/>
        <v>-12.975138119999999</v>
      </c>
      <c r="L39" s="17">
        <f t="shared" si="7"/>
        <v>-5.4465486823244404</v>
      </c>
      <c r="M39" s="17">
        <f t="shared" si="7"/>
        <v>-9.2821094394212107</v>
      </c>
      <c r="N39" s="18">
        <f t="shared" si="7"/>
        <v>411.92720869398823</v>
      </c>
    </row>
    <row r="40" spans="1:14" ht="15.75" thickBot="1">
      <c r="A40" s="20">
        <v>1</v>
      </c>
      <c r="B40" s="20">
        <v>10</v>
      </c>
      <c r="C40" s="22">
        <v>0.82887</v>
      </c>
      <c r="D40" s="23">
        <v>3.1510000000000003E-2</v>
      </c>
      <c r="E40" s="23">
        <v>0.70165</v>
      </c>
      <c r="F40" s="24">
        <f t="shared" si="13"/>
        <v>3.4410301575236973E-2</v>
      </c>
      <c r="G40" s="22">
        <f t="shared" si="8"/>
        <v>0.94553706505294999</v>
      </c>
      <c r="H40" s="23">
        <f t="shared" si="9"/>
        <v>3.4788220353475591E-2</v>
      </c>
      <c r="I40" s="23">
        <f t="shared" si="10"/>
        <v>0.7874191028758446</v>
      </c>
      <c r="J40" s="24">
        <f t="shared" si="11"/>
        <v>9.6000000000000044E-3</v>
      </c>
      <c r="K40" s="22">
        <f t="shared" si="12"/>
        <v>-12.338708799999992</v>
      </c>
      <c r="L40" s="23">
        <f t="shared" si="7"/>
        <v>-9.4233631964104472</v>
      </c>
      <c r="M40" s="23">
        <f t="shared" si="7"/>
        <v>-10.892433592555113</v>
      </c>
      <c r="N40" s="24">
        <f t="shared" si="7"/>
        <v>258.44064140871831</v>
      </c>
    </row>
  </sheetData>
  <mergeCells count="11">
    <mergeCell ref="K11:N11"/>
    <mergeCell ref="A1:J3"/>
    <mergeCell ref="A11:A12"/>
    <mergeCell ref="B11:B12"/>
    <mergeCell ref="C11:F11"/>
    <mergeCell ref="G11:J11"/>
    <mergeCell ref="A27:A28"/>
    <mergeCell ref="B27:B28"/>
    <mergeCell ref="C27:F27"/>
    <mergeCell ref="G27:J27"/>
    <mergeCell ref="K27:N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(c)</vt:lpstr>
      <vt:lpstr>Information</vt:lpstr>
      <vt:lpstr>Case 3</vt:lpstr>
      <vt:lpstr>Case 4</vt:lpstr>
      <vt:lpstr>Case 5</vt:lpstr>
      <vt:lpstr>Case 6</vt:lpstr>
      <vt:lpstr>Case 7</vt:lpstr>
      <vt:lpstr>Case 8</vt:lpstr>
      <vt:lpstr>Case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Floris Mariën</dc:creator>
  <cp:lastModifiedBy>Dieter SCHOLZ</cp:lastModifiedBy>
  <dcterms:created xsi:type="dcterms:W3CDTF">2021-06-23T12:12:17Z</dcterms:created>
  <dcterms:modified xsi:type="dcterms:W3CDTF">2021-09-21T14:47:58Z</dcterms:modified>
</cp:coreProperties>
</file>