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charts/style8.xml" ContentType="application/vnd.ms-office.chartstyle+xml"/>
  <Override PartName="/xl/charts/colors19.xml" ContentType="application/vnd.ms-office.chartcolor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style6.xml" ContentType="application/vnd.ms-office.chartstyle+xml"/>
  <Override PartName="/xl/charts/colors17.xml" ContentType="application/vnd.ms-office.chartcolorstyle+xml"/>
  <Override PartName="/xl/charts/style18.xml" ContentType="application/vnd.ms-office.chartstyle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style4.xml" ContentType="application/vnd.ms-office.chartstyle+xml"/>
  <Override PartName="/xl/charts/style16.xml" ContentType="application/vnd.ms-office.chartstyle+xml"/>
  <Override PartName="/xl/charts/colors15.xml" ContentType="application/vnd.ms-office.chartcolorstyle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ml.chartshapes+xml"/>
  <Override PartName="/xl/charts/colors9.xml" ContentType="application/vnd.ms-office.chartcolorstyle+xml"/>
  <Override PartName="/xl/charts/style2.xml" ContentType="application/vnd.ms-office.chartstyle+xml"/>
  <Override PartName="/xl/charts/colors13.xml" ContentType="application/vnd.ms-office.chartcolorstyle+xml"/>
  <Override PartName="/xl/charts/style14.xml" ContentType="application/vnd.ms-office.chartstyle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olors7.xml" ContentType="application/vnd.ms-office.chartcolorstyle+xml"/>
  <Override PartName="/xl/charts/style12.xml" ContentType="application/vnd.ms-office.chartstyle+xml"/>
  <Override PartName="/xl/charts/colors20.xml" ContentType="application/vnd.ms-office.chartcolorstyle+xml"/>
  <Override PartName="/xl/charts/style21.xml" ContentType="application/vnd.ms-office.chartstyle+xml"/>
  <Override PartName="/xl/charts/colors11.xml" ContentType="application/vnd.ms-office.chartcolorstyle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olors5.xml" ContentType="application/vnd.ms-office.chartcolorstyle+xml"/>
  <Override PartName="/xl/charts/style10.xml" ContentType="application/vnd.ms-office.chartstyle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olors2.xml" ContentType="application/vnd.ms-office.chartcolor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olors1.xml" ContentType="application/vnd.ms-office.chartcolorstyle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style9.xml" ContentType="application/vnd.ms-office.chartstyle+xml"/>
  <Override PartName="/xl/charts/chart5.xml" ContentType="application/vnd.openxmlformats-officedocument.drawingml.chart+xml"/>
  <Override PartName="/xl/charts/style7.xml" ContentType="application/vnd.ms-office.chartstyle+xml"/>
  <Override PartName="/xl/charts/colors18.xml" ContentType="application/vnd.ms-office.chartcolorstyle+xml"/>
  <Override PartName="/xl/charts/style19.xml" ContentType="application/vnd.ms-office.chartstyle+xml"/>
  <Override PartName="/xl/charts/chart3.xml" ContentType="application/vnd.openxmlformats-officedocument.drawingml.chart+xml"/>
  <Override PartName="/xl/charts/style5.xml" ContentType="application/vnd.ms-office.chartstyle+xml"/>
  <Override PartName="/xl/charts/colors16.xml" ContentType="application/vnd.ms-office.chartcolorstyle+xml"/>
  <Override PartName="/xl/charts/style17.xml" ContentType="application/vnd.ms-office.chartsty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olors8.xml" ContentType="application/vnd.ms-office.chartcolorstyle+xml"/>
  <Override PartName="/xl/charts/style3.xml" ContentType="application/vnd.ms-office.chartstyle+xml"/>
  <Override PartName="/xl/charts/style1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olors6.xml" ContentType="application/vnd.ms-office.chartcolorstyle+xml"/>
  <Override PartName="/xl/charts/style13.xml" ContentType="application/vnd.ms-office.chartstyle+xml"/>
  <Override PartName="/xl/charts/colors12.xml" ContentType="application/vnd.ms-office.chartcolorstyle+xml"/>
  <Override PartName="/xl/charts/colors21.xml" ContentType="application/vnd.ms-office.chartcolorstyle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style20.xml" ContentType="application/vnd.ms-office.chartstyle+xml"/>
  <Override PartName="/xl/charts/colors10.xml" ContentType="application/vnd.ms-office.chartcolorstyle+xml"/>
  <Override PartName="/xl/charts/style1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5600" tabRatio="500"/>
  </bookViews>
  <sheets>
    <sheet name="1.) Aircraft Data and Graphics" sheetId="1" r:id="rId1"/>
    <sheet name="2.) Mass Ratio" sheetId="2" r:id="rId2"/>
    <sheet name="3.) Accident Rate" sheetId="3" r:id="rId3"/>
    <sheet name="4.) Speed Range" sheetId="5" r:id="rId4"/>
    <sheet name="5.) Data for representation" sheetId="4" r:id="rId5"/>
  </sheets>
  <calcPr calcId="125725" iterate="1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7" i="4"/>
  <c r="D124"/>
  <c r="D125"/>
  <c r="D127"/>
  <c r="AE8"/>
  <c r="AE17"/>
  <c r="AE36"/>
  <c r="AE37"/>
  <c r="AE38"/>
  <c r="AE39"/>
  <c r="AE40"/>
  <c r="AE41"/>
  <c r="AB42"/>
  <c r="AE42"/>
  <c r="AE43"/>
  <c r="AE44"/>
  <c r="AE45"/>
  <c r="AE46"/>
  <c r="AE47"/>
  <c r="AE48"/>
  <c r="AE51"/>
  <c r="AF51"/>
  <c r="AF52"/>
  <c r="AF53"/>
  <c r="AE52"/>
  <c r="AE53"/>
  <c r="AF50"/>
  <c r="AE50"/>
  <c r="R53"/>
  <c r="Q53"/>
  <c r="Q52"/>
  <c r="R52"/>
  <c r="R51"/>
  <c r="Q51"/>
  <c r="R54"/>
  <c r="Q54"/>
  <c r="AJ48"/>
  <c r="AH48"/>
  <c r="AD48"/>
  <c r="AJ47"/>
  <c r="AH47"/>
  <c r="AD47"/>
  <c r="AJ46"/>
  <c r="AH46"/>
  <c r="AD46"/>
  <c r="AJ45"/>
  <c r="AH45"/>
  <c r="AD45"/>
  <c r="AJ44"/>
  <c r="AH44"/>
  <c r="AD44"/>
  <c r="AJ43"/>
  <c r="AH43"/>
  <c r="AD43"/>
  <c r="AJ42"/>
  <c r="AH42"/>
  <c r="AJ41"/>
  <c r="AH41"/>
  <c r="AD41"/>
  <c r="AJ40"/>
  <c r="AH40"/>
  <c r="AD40"/>
  <c r="AJ39"/>
  <c r="AH39"/>
  <c r="AD39"/>
  <c r="AJ38"/>
  <c r="AH38"/>
  <c r="AD38"/>
  <c r="AJ37"/>
  <c r="AH37"/>
  <c r="AD37"/>
  <c r="AJ36"/>
  <c r="AH36"/>
  <c r="AD36"/>
  <c r="AJ35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H17"/>
  <c r="AD17"/>
  <c r="AJ16"/>
  <c r="AJ15"/>
  <c r="AJ14"/>
  <c r="AJ13"/>
  <c r="AJ12"/>
  <c r="AJ11"/>
  <c r="AJ10"/>
  <c r="AJ9"/>
  <c r="AJ8"/>
  <c r="AH8"/>
  <c r="AD8"/>
  <c r="AJ7"/>
  <c r="AJ6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D128"/>
  <c r="D129"/>
  <c r="D130"/>
  <c r="E124"/>
  <c r="E125"/>
  <c r="E128"/>
  <c r="E127"/>
  <c r="E129"/>
  <c r="E130"/>
  <c r="J125"/>
  <c r="H125"/>
  <c r="J124"/>
  <c r="H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H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D5" i="2"/>
  <c r="E5"/>
  <c r="J5"/>
  <c r="K5"/>
  <c r="P5"/>
  <c r="Q5"/>
  <c r="V5"/>
  <c r="W5"/>
  <c r="D6"/>
  <c r="E6"/>
  <c r="J6"/>
  <c r="K6"/>
  <c r="P6"/>
  <c r="Q6"/>
  <c r="V6"/>
  <c r="W6"/>
  <c r="D7"/>
  <c r="E7"/>
  <c r="J7"/>
  <c r="K7"/>
  <c r="P7"/>
  <c r="Q7"/>
  <c r="V7"/>
  <c r="W7"/>
  <c r="D8"/>
  <c r="E8"/>
  <c r="J8"/>
  <c r="K8"/>
  <c r="P8"/>
  <c r="Q8"/>
  <c r="V8"/>
  <c r="W8"/>
  <c r="D9"/>
  <c r="E9"/>
  <c r="J9"/>
  <c r="K9"/>
  <c r="P9"/>
  <c r="Q9"/>
  <c r="V9"/>
  <c r="W9"/>
  <c r="D10"/>
  <c r="E10"/>
  <c r="J10"/>
  <c r="K10"/>
  <c r="P10"/>
  <c r="Q10"/>
  <c r="V10"/>
  <c r="W10"/>
  <c r="J11"/>
  <c r="K11"/>
  <c r="P11"/>
  <c r="Q11"/>
  <c r="V11"/>
  <c r="W11"/>
  <c r="J12"/>
  <c r="K12"/>
  <c r="P12"/>
  <c r="Q12"/>
  <c r="J13"/>
  <c r="K13"/>
  <c r="P13"/>
  <c r="Q13"/>
  <c r="J14"/>
  <c r="K14"/>
  <c r="P14"/>
  <c r="Q14"/>
  <c r="J15"/>
  <c r="K15"/>
  <c r="P15"/>
  <c r="Q15"/>
  <c r="J16"/>
  <c r="K16"/>
  <c r="P16"/>
  <c r="Q16"/>
  <c r="J17"/>
  <c r="K17"/>
  <c r="P17"/>
  <c r="Q17"/>
  <c r="J18"/>
  <c r="K18"/>
  <c r="P18"/>
  <c r="Q18"/>
  <c r="J19"/>
  <c r="K19"/>
  <c r="P19"/>
  <c r="Q19"/>
  <c r="J20"/>
  <c r="K20"/>
  <c r="P20"/>
  <c r="Q20"/>
  <c r="J21"/>
  <c r="K21"/>
  <c r="P21"/>
  <c r="Q21"/>
  <c r="J22"/>
  <c r="K22"/>
  <c r="P22"/>
  <c r="Q22"/>
  <c r="J23"/>
  <c r="K23"/>
  <c r="P23"/>
  <c r="Q23"/>
  <c r="J24"/>
  <c r="K24"/>
  <c r="J25"/>
  <c r="K25"/>
  <c r="E16" i="1"/>
  <c r="E195"/>
  <c r="E196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8"/>
  <c r="J79"/>
  <c r="J81"/>
  <c r="J82"/>
  <c r="J83"/>
  <c r="J84"/>
  <c r="J85"/>
  <c r="J87"/>
  <c r="J88"/>
  <c r="J89"/>
  <c r="J90"/>
  <c r="J92"/>
  <c r="J93"/>
  <c r="J95"/>
  <c r="J96"/>
  <c r="J97"/>
  <c r="J98"/>
  <c r="J99"/>
  <c r="J100"/>
  <c r="J101"/>
  <c r="J102"/>
  <c r="J103"/>
  <c r="J104"/>
  <c r="J105"/>
  <c r="J106"/>
  <c r="J107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9"/>
  <c r="J140"/>
  <c r="J141"/>
  <c r="J142"/>
  <c r="J143"/>
  <c r="J144"/>
  <c r="J145"/>
  <c r="J147"/>
  <c r="J148"/>
  <c r="J149"/>
  <c r="J150"/>
  <c r="J151"/>
  <c r="J152"/>
  <c r="J153"/>
  <c r="J154"/>
  <c r="J155"/>
  <c r="J157"/>
  <c r="J158"/>
  <c r="J159"/>
  <c r="J160"/>
  <c r="J161"/>
  <c r="J162"/>
  <c r="J163"/>
  <c r="J164"/>
  <c r="J165"/>
  <c r="J166"/>
  <c r="J167"/>
  <c r="J168"/>
  <c r="J170"/>
  <c r="J172"/>
  <c r="J173"/>
  <c r="J174"/>
  <c r="J175"/>
  <c r="J176"/>
  <c r="J177"/>
  <c r="J179"/>
  <c r="J181"/>
  <c r="J182"/>
  <c r="J183"/>
  <c r="J184"/>
  <c r="J185"/>
  <c r="J186"/>
  <c r="J188"/>
  <c r="J190"/>
  <c r="J191"/>
  <c r="J192"/>
  <c r="J193"/>
  <c r="J194"/>
  <c r="J195"/>
  <c r="J196"/>
  <c r="J197"/>
  <c r="J198"/>
  <c r="J200"/>
  <c r="J201"/>
  <c r="J202"/>
  <c r="J203"/>
  <c r="J204"/>
  <c r="J205"/>
  <c r="J206"/>
  <c r="J208"/>
  <c r="J209"/>
  <c r="J211"/>
  <c r="J212"/>
  <c r="J231"/>
  <c r="J214"/>
  <c r="J215"/>
  <c r="J217"/>
  <c r="J218"/>
  <c r="J219"/>
  <c r="J220"/>
  <c r="J221"/>
  <c r="J223"/>
  <c r="J225"/>
  <c r="J226"/>
  <c r="J227"/>
  <c r="J228"/>
  <c r="J230"/>
  <c r="J233"/>
  <c r="J234"/>
  <c r="J235"/>
  <c r="J237"/>
  <c r="J239"/>
  <c r="J4"/>
  <c r="E100"/>
  <c r="E190"/>
  <c r="E95"/>
  <c r="E96"/>
  <c r="E97"/>
  <c r="E98"/>
  <c r="E99"/>
  <c r="E101"/>
  <c r="E102"/>
  <c r="E103"/>
  <c r="E104"/>
  <c r="E105"/>
  <c r="E106"/>
  <c r="E107"/>
  <c r="D95"/>
  <c r="D96"/>
  <c r="D97"/>
  <c r="D98"/>
  <c r="D99"/>
  <c r="D100"/>
  <c r="D101"/>
  <c r="D102"/>
  <c r="D103"/>
  <c r="D104"/>
  <c r="D105"/>
  <c r="D106"/>
  <c r="D107"/>
  <c r="H190"/>
  <c r="D190"/>
  <c r="H225"/>
  <c r="D225"/>
  <c r="E225"/>
  <c r="H218"/>
  <c r="H217"/>
  <c r="D217"/>
  <c r="E217"/>
  <c r="D218"/>
  <c r="E218"/>
  <c r="H87"/>
  <c r="D87"/>
  <c r="E87"/>
  <c r="M27"/>
  <c r="M22"/>
  <c r="M23"/>
  <c r="M24"/>
  <c r="M21"/>
  <c r="M55"/>
  <c r="M56"/>
  <c r="M57"/>
  <c r="M58"/>
  <c r="M59"/>
  <c r="M54"/>
  <c r="M40"/>
  <c r="M39"/>
  <c r="M38"/>
  <c r="M37"/>
  <c r="M30"/>
  <c r="M31"/>
  <c r="M32"/>
  <c r="M33"/>
  <c r="M34"/>
  <c r="M29"/>
  <c r="M4"/>
  <c r="M5"/>
  <c r="M6"/>
  <c r="M7"/>
  <c r="M8"/>
  <c r="M9"/>
  <c r="M10"/>
  <c r="M11"/>
  <c r="M12"/>
  <c r="M13"/>
  <c r="M14"/>
  <c r="M15"/>
  <c r="M16"/>
  <c r="M17"/>
  <c r="M18"/>
  <c r="M19"/>
  <c r="M20"/>
  <c r="M25"/>
  <c r="M26"/>
  <c r="M35"/>
  <c r="M36"/>
  <c r="M41"/>
  <c r="M42"/>
  <c r="M43"/>
  <c r="M44"/>
  <c r="M45"/>
  <c r="M46"/>
  <c r="M47"/>
  <c r="M48"/>
  <c r="M49"/>
  <c r="M50"/>
  <c r="M51"/>
  <c r="M52"/>
  <c r="M53"/>
  <c r="M60"/>
  <c r="M61"/>
  <c r="M62"/>
  <c r="M63"/>
  <c r="M64"/>
  <c r="M65"/>
  <c r="M66"/>
  <c r="M67"/>
  <c r="M68"/>
  <c r="M69"/>
  <c r="M70"/>
  <c r="M71"/>
  <c r="M72"/>
  <c r="M73"/>
  <c r="M74"/>
  <c r="M75"/>
  <c r="M76"/>
  <c r="H219"/>
  <c r="H220"/>
  <c r="H221"/>
  <c r="H223"/>
  <c r="H226"/>
  <c r="H227"/>
  <c r="H228"/>
  <c r="H230"/>
  <c r="H233"/>
  <c r="H234"/>
  <c r="H235"/>
  <c r="H237"/>
  <c r="D228"/>
  <c r="D230"/>
  <c r="D233"/>
  <c r="D234"/>
  <c r="D235"/>
  <c r="D237"/>
  <c r="D227"/>
  <c r="B226"/>
  <c r="E226"/>
  <c r="E227"/>
  <c r="E228"/>
  <c r="E230"/>
  <c r="E233"/>
  <c r="E234"/>
  <c r="E235"/>
  <c r="E237"/>
  <c r="D219"/>
  <c r="E219"/>
  <c r="D220"/>
  <c r="E220"/>
  <c r="D221"/>
  <c r="E221"/>
  <c r="D223"/>
  <c r="E223"/>
  <c r="H239"/>
  <c r="D239"/>
  <c r="E239"/>
  <c r="H200"/>
  <c r="H201"/>
  <c r="H202"/>
  <c r="H203"/>
  <c r="H204"/>
  <c r="H205"/>
  <c r="H206"/>
  <c r="H208"/>
  <c r="H209"/>
  <c r="H211"/>
  <c r="H212"/>
  <c r="H231"/>
  <c r="H214"/>
  <c r="H215"/>
  <c r="D211"/>
  <c r="E211"/>
  <c r="D212"/>
  <c r="E212"/>
  <c r="D209"/>
  <c r="D206"/>
  <c r="E206"/>
  <c r="H191"/>
  <c r="H192"/>
  <c r="H193"/>
  <c r="H194"/>
  <c r="H195"/>
  <c r="H196"/>
  <c r="H197"/>
  <c r="H198"/>
  <c r="H181"/>
  <c r="H182"/>
  <c r="H183"/>
  <c r="H184"/>
  <c r="H185"/>
  <c r="H186"/>
  <c r="H188"/>
  <c r="E181"/>
  <c r="E182"/>
  <c r="E183"/>
  <c r="E184"/>
  <c r="E185"/>
  <c r="E186"/>
  <c r="E188"/>
  <c r="D181"/>
  <c r="D182"/>
  <c r="D183"/>
  <c r="D184"/>
  <c r="D185"/>
  <c r="D186"/>
  <c r="D188"/>
  <c r="H179"/>
  <c r="D179"/>
  <c r="E179"/>
  <c r="H177"/>
  <c r="D177"/>
  <c r="E177"/>
  <c r="H176"/>
  <c r="D176"/>
  <c r="E176"/>
  <c r="H175"/>
  <c r="D175"/>
  <c r="E175"/>
  <c r="H172"/>
  <c r="H173"/>
  <c r="H174"/>
  <c r="H170"/>
  <c r="H157"/>
  <c r="H158"/>
  <c r="H159"/>
  <c r="H160"/>
  <c r="H161"/>
  <c r="H162"/>
  <c r="H163"/>
  <c r="H164"/>
  <c r="H165"/>
  <c r="H166"/>
  <c r="H167"/>
  <c r="H168"/>
  <c r="E157"/>
  <c r="E158"/>
  <c r="E159"/>
  <c r="E160"/>
  <c r="E161"/>
  <c r="E162"/>
  <c r="D157"/>
  <c r="D158"/>
  <c r="D159"/>
  <c r="D160"/>
  <c r="D161"/>
  <c r="H147"/>
  <c r="H148"/>
  <c r="H149"/>
  <c r="H150"/>
  <c r="H151"/>
  <c r="H152"/>
  <c r="H153"/>
  <c r="H154"/>
  <c r="H155"/>
  <c r="D147"/>
  <c r="E147"/>
  <c r="D148"/>
  <c r="E148"/>
  <c r="D149"/>
  <c r="E149"/>
  <c r="D150"/>
  <c r="E150"/>
  <c r="D151"/>
  <c r="E151"/>
  <c r="D152"/>
  <c r="E152"/>
  <c r="D153"/>
  <c r="E153"/>
  <c r="D154"/>
  <c r="E154"/>
  <c r="D155"/>
  <c r="E155"/>
  <c r="H139"/>
  <c r="H140"/>
  <c r="H141"/>
  <c r="H142"/>
  <c r="H143"/>
  <c r="H144"/>
  <c r="H145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D139"/>
  <c r="E139"/>
  <c r="D140"/>
  <c r="E140"/>
  <c r="D141"/>
  <c r="E141"/>
  <c r="D142"/>
  <c r="E142"/>
  <c r="D143"/>
  <c r="E143"/>
  <c r="D144"/>
  <c r="E144"/>
  <c r="D145"/>
  <c r="E145"/>
  <c r="H92"/>
  <c r="H93"/>
  <c r="H95"/>
  <c r="H96"/>
  <c r="H97"/>
  <c r="H98"/>
  <c r="H99"/>
  <c r="H100"/>
  <c r="H101"/>
  <c r="H102"/>
  <c r="H103"/>
  <c r="H104"/>
  <c r="H105"/>
  <c r="H106"/>
  <c r="H107"/>
  <c r="H88"/>
  <c r="H89"/>
  <c r="H90"/>
  <c r="H81"/>
  <c r="H82"/>
  <c r="H27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19"/>
  <c r="H20"/>
  <c r="H21"/>
  <c r="H22"/>
  <c r="H23"/>
  <c r="H24"/>
  <c r="H25"/>
  <c r="H26"/>
  <c r="H18"/>
  <c r="H17"/>
  <c r="H13"/>
  <c r="H15"/>
  <c r="H11"/>
  <c r="H9"/>
  <c r="H8"/>
  <c r="H6"/>
  <c r="D6"/>
  <c r="E6"/>
  <c r="H7"/>
  <c r="H5"/>
  <c r="D162"/>
  <c r="D163"/>
  <c r="E163"/>
  <c r="D164"/>
  <c r="E164"/>
  <c r="D165"/>
  <c r="E165"/>
  <c r="D166"/>
  <c r="E166"/>
  <c r="D167"/>
  <c r="E167"/>
  <c r="D168"/>
  <c r="E168"/>
  <c r="D170"/>
  <c r="E170"/>
  <c r="D172"/>
  <c r="E172"/>
  <c r="D173"/>
  <c r="E173"/>
  <c r="D174"/>
  <c r="E174"/>
  <c r="D191"/>
  <c r="E191"/>
  <c r="D192"/>
  <c r="E192"/>
  <c r="D193"/>
  <c r="E193"/>
  <c r="D194"/>
  <c r="E194"/>
  <c r="D195"/>
  <c r="D196"/>
  <c r="D197"/>
  <c r="E197"/>
  <c r="D198"/>
  <c r="E198"/>
  <c r="D200"/>
  <c r="E200"/>
  <c r="D201"/>
  <c r="E201"/>
  <c r="D202"/>
  <c r="E202"/>
  <c r="D203"/>
  <c r="E203"/>
  <c r="D204"/>
  <c r="E204"/>
  <c r="D205"/>
  <c r="E205"/>
  <c r="D208"/>
  <c r="E208"/>
  <c r="E209"/>
  <c r="D231"/>
  <c r="E231"/>
  <c r="D214"/>
  <c r="E214"/>
  <c r="D215"/>
  <c r="E215"/>
  <c r="D109"/>
  <c r="E109"/>
  <c r="D110"/>
  <c r="E110"/>
  <c r="D111"/>
  <c r="E111"/>
  <c r="D112"/>
  <c r="E112"/>
  <c r="D113"/>
  <c r="E113"/>
  <c r="D114"/>
  <c r="E114"/>
  <c r="D115"/>
  <c r="E115"/>
  <c r="D116"/>
  <c r="E116"/>
  <c r="D117"/>
  <c r="E117"/>
  <c r="D118"/>
  <c r="E118"/>
  <c r="D119"/>
  <c r="E119"/>
  <c r="D120"/>
  <c r="E120"/>
  <c r="D121"/>
  <c r="E121"/>
  <c r="D122"/>
  <c r="E122"/>
  <c r="D123"/>
  <c r="E123"/>
  <c r="D124"/>
  <c r="E124"/>
  <c r="D125"/>
  <c r="E125"/>
  <c r="D126"/>
  <c r="E126"/>
  <c r="D127"/>
  <c r="E127"/>
  <c r="D128"/>
  <c r="E128"/>
  <c r="D129"/>
  <c r="E129"/>
  <c r="D130"/>
  <c r="E130"/>
  <c r="D131"/>
  <c r="E131"/>
  <c r="D132"/>
  <c r="E132"/>
  <c r="D133"/>
  <c r="E133"/>
  <c r="D134"/>
  <c r="E134"/>
  <c r="D135"/>
  <c r="E135"/>
  <c r="D136"/>
  <c r="E136"/>
  <c r="D137"/>
  <c r="E137"/>
  <c r="D88"/>
  <c r="E88"/>
  <c r="D89"/>
  <c r="E89"/>
  <c r="D90"/>
  <c r="E90"/>
  <c r="D92"/>
  <c r="E92"/>
  <c r="D93"/>
  <c r="E93"/>
  <c r="D81"/>
  <c r="E81"/>
  <c r="D82"/>
  <c r="E82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E5"/>
  <c r="E7"/>
  <c r="E8"/>
  <c r="E9"/>
  <c r="E10"/>
  <c r="E11"/>
  <c r="E12"/>
  <c r="E13"/>
  <c r="E14"/>
  <c r="E15"/>
  <c r="E17"/>
  <c r="E18"/>
  <c r="E19"/>
  <c r="E20"/>
  <c r="E21"/>
  <c r="E22"/>
  <c r="E23"/>
  <c r="E24"/>
  <c r="E25"/>
  <c r="E26"/>
  <c r="E27"/>
  <c r="D5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H85"/>
  <c r="E85"/>
  <c r="D85"/>
  <c r="H84"/>
  <c r="E84"/>
  <c r="D84"/>
  <c r="H83"/>
  <c r="E83"/>
  <c r="D83"/>
  <c r="H79"/>
  <c r="E79"/>
  <c r="D79"/>
  <c r="H78"/>
  <c r="E78"/>
  <c r="D78"/>
  <c r="H16"/>
  <c r="H14"/>
  <c r="H12"/>
  <c r="H10"/>
  <c r="H4"/>
  <c r="E4"/>
  <c r="D4"/>
  <c r="J26" i="2"/>
  <c r="K26"/>
</calcChain>
</file>

<file path=xl/sharedStrings.xml><?xml version="1.0" encoding="utf-8"?>
<sst xmlns="http://schemas.openxmlformats.org/spreadsheetml/2006/main" count="784" uniqueCount="351">
  <si>
    <t>1.1.) Aircraft Data</t>
  </si>
  <si>
    <t>1.2.) Graphics</t>
  </si>
  <si>
    <t>Model</t>
  </si>
  <si>
    <r>
      <t>M</t>
    </r>
    <r>
      <rPr>
        <b/>
        <vertAlign val="subscript"/>
        <sz val="12"/>
        <color theme="1"/>
        <rFont val="Calibri (Cuerpo)"/>
      </rPr>
      <t xml:space="preserve">MTO </t>
    </r>
    <r>
      <rPr>
        <b/>
        <sz val="12"/>
        <color theme="1"/>
        <rFont val="Calibri"/>
        <family val="2"/>
        <scheme val="minor"/>
      </rPr>
      <t>(kg)</t>
    </r>
  </si>
  <si>
    <r>
      <t>S (m</t>
    </r>
    <r>
      <rPr>
        <b/>
        <vertAlign val="superscript"/>
        <sz val="12"/>
        <color theme="1"/>
        <rFont val="Calibri (Cuerpo)"/>
      </rPr>
      <t>2</t>
    </r>
    <r>
      <rPr>
        <b/>
        <sz val="12"/>
        <color theme="1"/>
        <rFont val="Calibri"/>
        <family val="2"/>
        <scheme val="minor"/>
      </rPr>
      <t>)</t>
    </r>
  </si>
  <si>
    <r>
      <t>WL (kg/m</t>
    </r>
    <r>
      <rPr>
        <b/>
        <vertAlign val="superscript"/>
        <sz val="12"/>
        <color theme="1"/>
        <rFont val="Calibri (Cuerpo)"/>
      </rPr>
      <t>2</t>
    </r>
    <r>
      <rPr>
        <b/>
        <sz val="12"/>
        <color theme="1"/>
        <rFont val="Calibri"/>
        <family val="2"/>
        <scheme val="minor"/>
      </rPr>
      <t>)</t>
    </r>
  </si>
  <si>
    <r>
      <t>CWL (kg/m</t>
    </r>
    <r>
      <rPr>
        <b/>
        <vertAlign val="superscript"/>
        <sz val="12"/>
        <color theme="1"/>
        <rFont val="Calibri (Cuerpo)"/>
      </rPr>
      <t>3</t>
    </r>
    <r>
      <rPr>
        <b/>
        <sz val="12"/>
        <color theme="1"/>
        <rFont val="Calibri"/>
        <family val="2"/>
        <scheme val="minor"/>
      </rPr>
      <t>)</t>
    </r>
  </si>
  <si>
    <r>
      <t>M</t>
    </r>
    <r>
      <rPr>
        <b/>
        <vertAlign val="subscript"/>
        <sz val="12"/>
        <color theme="1"/>
        <rFont val="Calibri (Cuerpo)"/>
      </rPr>
      <t>cr,max</t>
    </r>
  </si>
  <si>
    <t>Wingspan (m)</t>
  </si>
  <si>
    <t xml:space="preserve">AR </t>
  </si>
  <si>
    <t>Range (km)</t>
  </si>
  <si>
    <r>
      <t>Swet (m</t>
    </r>
    <r>
      <rPr>
        <b/>
        <vertAlign val="superscript"/>
        <sz val="12"/>
        <color theme="1"/>
        <rFont val="Calibri (Cuerpo)"/>
      </rPr>
      <t>2</t>
    </r>
    <r>
      <rPr>
        <b/>
        <sz val="12"/>
        <color theme="1"/>
        <rFont val="Calibri"/>
        <family val="2"/>
        <scheme val="minor"/>
      </rPr>
      <t>)</t>
    </r>
  </si>
  <si>
    <t>Year of first flight</t>
  </si>
  <si>
    <t>Single Thrust (kN)</t>
  </si>
  <si>
    <t>T/W</t>
  </si>
  <si>
    <t>a220-100</t>
  </si>
  <si>
    <t>Narrow</t>
  </si>
  <si>
    <t>a220-300</t>
  </si>
  <si>
    <t>Wide</t>
  </si>
  <si>
    <t>a300B4-200</t>
  </si>
  <si>
    <t>Estimated</t>
  </si>
  <si>
    <t>a300-600R</t>
  </si>
  <si>
    <t xml:space="preserve">Design </t>
  </si>
  <si>
    <t>a310-200</t>
  </si>
  <si>
    <t>Propeller</t>
  </si>
  <si>
    <t>a310-300</t>
  </si>
  <si>
    <t>a318</t>
  </si>
  <si>
    <t>a319-100</t>
  </si>
  <si>
    <t>a319neo</t>
  </si>
  <si>
    <t>a320-200</t>
  </si>
  <si>
    <t>a320neo</t>
  </si>
  <si>
    <t>a321-200</t>
  </si>
  <si>
    <t>a321neo</t>
  </si>
  <si>
    <t>a330-200</t>
  </si>
  <si>
    <t>a330-300</t>
  </si>
  <si>
    <t>a330-800neo</t>
  </si>
  <si>
    <t>a330-900neo</t>
  </si>
  <si>
    <t>a340-200</t>
  </si>
  <si>
    <t>a340-300</t>
  </si>
  <si>
    <t>a340-500</t>
  </si>
  <si>
    <t>a340-600</t>
  </si>
  <si>
    <t>a350-900</t>
  </si>
  <si>
    <t>a350-1000</t>
  </si>
  <si>
    <t>a380-800</t>
  </si>
  <si>
    <t>b707-120</t>
  </si>
  <si>
    <t>b707-120B</t>
  </si>
  <si>
    <t>b707-320</t>
  </si>
  <si>
    <t>b707-320B</t>
  </si>
  <si>
    <t>b707-320C</t>
  </si>
  <si>
    <t>b707-420</t>
  </si>
  <si>
    <t>b717-200 Basic</t>
  </si>
  <si>
    <t>b717-200 HGW</t>
  </si>
  <si>
    <t>b720</t>
  </si>
  <si>
    <t>b720B</t>
  </si>
  <si>
    <t>b727-100</t>
  </si>
  <si>
    <t>b727-200</t>
  </si>
  <si>
    <t>b737-100</t>
  </si>
  <si>
    <t>b737-200</t>
  </si>
  <si>
    <t>b737-300</t>
  </si>
  <si>
    <t>b737-400</t>
  </si>
  <si>
    <t>b737-500</t>
  </si>
  <si>
    <t>b737-600</t>
  </si>
  <si>
    <t>b737-700</t>
  </si>
  <si>
    <t>b737-800</t>
  </si>
  <si>
    <t>b737-900ER</t>
  </si>
  <si>
    <t>b737 MAX 7</t>
  </si>
  <si>
    <t>b737 MAX 8/ MAX 200</t>
  </si>
  <si>
    <t>b737 MAX 9</t>
  </si>
  <si>
    <t>b737 MAX 10</t>
  </si>
  <si>
    <t>b747-SP</t>
  </si>
  <si>
    <t>b747-100</t>
  </si>
  <si>
    <t>b747-200B</t>
  </si>
  <si>
    <t>b747-300</t>
  </si>
  <si>
    <t>b747-400</t>
  </si>
  <si>
    <t>b747-8</t>
  </si>
  <si>
    <t>b757-200</t>
  </si>
  <si>
    <t>b757-300</t>
  </si>
  <si>
    <t>b767-200</t>
  </si>
  <si>
    <t>b767-200ER</t>
  </si>
  <si>
    <t>b767-300</t>
  </si>
  <si>
    <t>b767-300ER</t>
  </si>
  <si>
    <t>b767-400ER</t>
  </si>
  <si>
    <t>b777-200</t>
  </si>
  <si>
    <t>b777-200ER</t>
  </si>
  <si>
    <t>b777-200LR</t>
  </si>
  <si>
    <t>b777-300</t>
  </si>
  <si>
    <t>b777-300ER</t>
  </si>
  <si>
    <t>b777-8</t>
  </si>
  <si>
    <t>b777-9</t>
  </si>
  <si>
    <t>b787-8</t>
  </si>
  <si>
    <t>b787-9</t>
  </si>
  <si>
    <t>b787-10</t>
  </si>
  <si>
    <t>atr42-600</t>
  </si>
  <si>
    <t>556(km/h)</t>
  </si>
  <si>
    <t>atr72-600</t>
  </si>
  <si>
    <t>510(km/h)</t>
  </si>
  <si>
    <t>crj100</t>
  </si>
  <si>
    <t>crj200</t>
  </si>
  <si>
    <t>crj700</t>
  </si>
  <si>
    <t>crj900</t>
  </si>
  <si>
    <t>crj1000</t>
  </si>
  <si>
    <t>DHC-7</t>
  </si>
  <si>
    <t>428(km/h)</t>
  </si>
  <si>
    <t>DHC-8 Q200</t>
  </si>
  <si>
    <t>535(km/h)</t>
  </si>
  <si>
    <t>DHC-8 Q300</t>
  </si>
  <si>
    <t>532(km/h)</t>
  </si>
  <si>
    <t>DHC-8 Q400</t>
  </si>
  <si>
    <t>667(km/h)</t>
  </si>
  <si>
    <t>Short 330-200</t>
  </si>
  <si>
    <t>350(km/h)</t>
  </si>
  <si>
    <t>Short 360-300</t>
  </si>
  <si>
    <t>404(km/h)</t>
  </si>
  <si>
    <t>EMB 110 Bandeirante</t>
  </si>
  <si>
    <t>411(km/h)</t>
  </si>
  <si>
    <t>EMB 120 Brasilia</t>
  </si>
  <si>
    <t>608(km/h)</t>
  </si>
  <si>
    <t>ERJ 135LR</t>
  </si>
  <si>
    <t>ERJ 140LR</t>
  </si>
  <si>
    <t>ERJ 145XR</t>
  </si>
  <si>
    <t>e123 Vector</t>
  </si>
  <si>
    <t>594(km/h)</t>
  </si>
  <si>
    <t>e170</t>
  </si>
  <si>
    <t>e175</t>
  </si>
  <si>
    <t>e190</t>
  </si>
  <si>
    <t>e195</t>
  </si>
  <si>
    <t>e175-E2</t>
  </si>
  <si>
    <t>e190-E2</t>
  </si>
  <si>
    <t>e195-E2</t>
  </si>
  <si>
    <t>DC-8 Series 10</t>
  </si>
  <si>
    <t>DC-8 Series 20</t>
  </si>
  <si>
    <t>DC-8 Series 30</t>
  </si>
  <si>
    <t>DC-8 Series 40</t>
  </si>
  <si>
    <t>DC-8 Series 43</t>
  </si>
  <si>
    <t>DC-8 Series 50</t>
  </si>
  <si>
    <t>DC-8 Series 55</t>
  </si>
  <si>
    <t>DC-8 Series 61</t>
  </si>
  <si>
    <t>DC-8 Series 71</t>
  </si>
  <si>
    <t>DC-8 Series 63</t>
  </si>
  <si>
    <t>DC-8 Series 73</t>
  </si>
  <si>
    <t>DC-8 Series 62</t>
  </si>
  <si>
    <t>DC-8 Series 72</t>
  </si>
  <si>
    <t>DC-9 Series 15</t>
  </si>
  <si>
    <t>DC-9 Series 21</t>
  </si>
  <si>
    <t>DC-9 Series 32</t>
  </si>
  <si>
    <t>DC-9 Series 41</t>
  </si>
  <si>
    <t>DC-9 Series 51</t>
  </si>
  <si>
    <t>DC-10 Series 10</t>
  </si>
  <si>
    <t>DC-10 Series 30</t>
  </si>
  <si>
    <t>DC-10 Series 40</t>
  </si>
  <si>
    <t>MD-11</t>
  </si>
  <si>
    <t>MD-81</t>
  </si>
  <si>
    <t>MD-82</t>
  </si>
  <si>
    <t>MD-83</t>
  </si>
  <si>
    <t>MD-87</t>
  </si>
  <si>
    <t>MD-88</t>
  </si>
  <si>
    <t>MD-90-30</t>
  </si>
  <si>
    <t>MD-90-30ER</t>
  </si>
  <si>
    <t>An-10A</t>
  </si>
  <si>
    <t>715(km/h)</t>
  </si>
  <si>
    <t>An-24B</t>
  </si>
  <si>
    <t>500(km/h)</t>
  </si>
  <si>
    <t>An-28</t>
  </si>
  <si>
    <t>An-38</t>
  </si>
  <si>
    <t>405(km/h)</t>
  </si>
  <si>
    <t>An-140</t>
  </si>
  <si>
    <t>575(km/h)</t>
  </si>
  <si>
    <t>An-148-100E</t>
  </si>
  <si>
    <t>870(km/h)</t>
  </si>
  <si>
    <t>An-158</t>
  </si>
  <si>
    <t>Il-14M</t>
  </si>
  <si>
    <t>417(km/h)</t>
  </si>
  <si>
    <t>Il-18</t>
  </si>
  <si>
    <t>565(km/h)</t>
  </si>
  <si>
    <t>Il-18D</t>
  </si>
  <si>
    <t>675(km/h)</t>
  </si>
  <si>
    <t>Il-62</t>
  </si>
  <si>
    <t>900(km/h)</t>
  </si>
  <si>
    <t>Il-86</t>
  </si>
  <si>
    <t>950(km/h)</t>
  </si>
  <si>
    <t>Il-96-300</t>
  </si>
  <si>
    <t>910(km/h)</t>
  </si>
  <si>
    <t>Il-96M</t>
  </si>
  <si>
    <t>Il-96-400</t>
  </si>
  <si>
    <t>Il-114</t>
  </si>
  <si>
    <t>Tu-104B</t>
  </si>
  <si>
    <t>Tu-114</t>
  </si>
  <si>
    <t>Tu-124V</t>
  </si>
  <si>
    <t>970(km/h)</t>
  </si>
  <si>
    <t>Tu134A</t>
  </si>
  <si>
    <t>Tu-144D</t>
  </si>
  <si>
    <t>Tu-154B-2</t>
  </si>
  <si>
    <t>Tu-154M</t>
  </si>
  <si>
    <t>Tu-204-100</t>
  </si>
  <si>
    <t>Tu-204-120</t>
  </si>
  <si>
    <t>Tu-214</t>
  </si>
  <si>
    <t>Tu-204-300</t>
  </si>
  <si>
    <t>Tu-204SM</t>
  </si>
  <si>
    <t>SSJ100-95LR</t>
  </si>
  <si>
    <t>BAe 146-100/Avro RJ70</t>
  </si>
  <si>
    <t>BAe 146-200/Avro RJ85</t>
  </si>
  <si>
    <t>BAe 146-300/Avro RJ100</t>
  </si>
  <si>
    <t>BAe ATP</t>
  </si>
  <si>
    <t>493(km/h)</t>
  </si>
  <si>
    <t>BAe Jetstream 31</t>
  </si>
  <si>
    <t>487(km/h)</t>
  </si>
  <si>
    <t>BAe Jetstream 41</t>
  </si>
  <si>
    <t>546(km/h)</t>
  </si>
  <si>
    <t>Concorde</t>
  </si>
  <si>
    <t>HS Super 748</t>
  </si>
  <si>
    <t>494(km/h)</t>
  </si>
  <si>
    <t>HS-121 Trident 1</t>
  </si>
  <si>
    <t>HS-121 Trident 1C</t>
  </si>
  <si>
    <t>HS-121 Trident 1E</t>
  </si>
  <si>
    <t>HS-121 Trident 2E</t>
  </si>
  <si>
    <t>HS-121 Trident 3B</t>
  </si>
  <si>
    <t>VC10-1101</t>
  </si>
  <si>
    <t>930(km/h)</t>
  </si>
  <si>
    <t>VFW 614</t>
  </si>
  <si>
    <t>704(km/h)</t>
  </si>
  <si>
    <t>f27</t>
  </si>
  <si>
    <t>520(km/h)</t>
  </si>
  <si>
    <t>f28-1000</t>
  </si>
  <si>
    <t>848(km/h)</t>
  </si>
  <si>
    <t>f28-2000</t>
  </si>
  <si>
    <t>f28-3000</t>
  </si>
  <si>
    <t>808(km/h)</t>
  </si>
  <si>
    <t>f28-4000</t>
  </si>
  <si>
    <t>f50</t>
  </si>
  <si>
    <t>f70</t>
  </si>
  <si>
    <t>943(km/h)</t>
  </si>
  <si>
    <t>f100</t>
  </si>
  <si>
    <t>Comac ARJ21-700STD</t>
  </si>
  <si>
    <t>Comac ARJ21-700ER</t>
  </si>
  <si>
    <t>Comac ARJ21-900STD</t>
  </si>
  <si>
    <t>Comac ARJ21-900ER</t>
  </si>
  <si>
    <t>C919STD</t>
  </si>
  <si>
    <t>C919ER</t>
  </si>
  <si>
    <t>CR929-600</t>
  </si>
  <si>
    <t>Irkut MC-21-200</t>
  </si>
  <si>
    <t>Irkut MC-21-300</t>
  </si>
  <si>
    <t>Mitsubishi SpaceJet M90</t>
  </si>
  <si>
    <t>Mitsubishi SpaceJet M100</t>
  </si>
  <si>
    <t>Yak-40</t>
  </si>
  <si>
    <t>Yak-42D</t>
  </si>
  <si>
    <t>810(km/h)</t>
  </si>
  <si>
    <t>Beechcraft King Air - C90GTi</t>
  </si>
  <si>
    <t>Beechcraft King Air - B100</t>
  </si>
  <si>
    <t>491(km/h)</t>
  </si>
  <si>
    <t>Beechcraft King Air - 250</t>
  </si>
  <si>
    <t>574(km/h)</t>
  </si>
  <si>
    <t>Beechcraft King Air - 350i</t>
  </si>
  <si>
    <t>578(km/h)</t>
  </si>
  <si>
    <t>Beechcraft King Air - 350ER</t>
  </si>
  <si>
    <t>561(km/h)</t>
  </si>
  <si>
    <t>CASA C-212 Aviocar</t>
  </si>
  <si>
    <t>370(km/h)</t>
  </si>
  <si>
    <t>Cessna 402C</t>
  </si>
  <si>
    <t>Cessna 208 Caravan</t>
  </si>
  <si>
    <t>344(km/h)</t>
  </si>
  <si>
    <t>Cessna 404 Titan (Ambassador I)</t>
  </si>
  <si>
    <t>430(km/h)</t>
  </si>
  <si>
    <t>Reims-Cessna F406 Caravan II</t>
  </si>
  <si>
    <t>424(km/h)</t>
  </si>
  <si>
    <t>Dornier 328</t>
  </si>
  <si>
    <t>620(km/h)</t>
  </si>
  <si>
    <t>Fairchild Dornier 328-300JET</t>
  </si>
  <si>
    <t>750(km/h)</t>
  </si>
  <si>
    <t>Indonesian Aerospace N-219</t>
  </si>
  <si>
    <t>390(km/h)</t>
  </si>
  <si>
    <t>IPTN N-250-50</t>
  </si>
  <si>
    <t>611(km/h)</t>
  </si>
  <si>
    <t>IPTN N-250-100</t>
  </si>
  <si>
    <t>Saab 2000</t>
  </si>
  <si>
    <t>685(km/h)</t>
  </si>
  <si>
    <t>Piper PA-31 Navajo</t>
  </si>
  <si>
    <t>420(km/h)</t>
  </si>
  <si>
    <r>
      <t>2.) Statistical values of m</t>
    </r>
    <r>
      <rPr>
        <b/>
        <vertAlign val="subscript"/>
        <sz val="36"/>
        <color theme="1"/>
        <rFont val="Calibri (Cuerpo)"/>
      </rPr>
      <t>ML</t>
    </r>
    <r>
      <rPr>
        <b/>
        <vertAlign val="superscript"/>
        <sz val="36"/>
        <color theme="1"/>
        <rFont val="Calibri (Cuerpo)"/>
      </rPr>
      <t>3/2</t>
    </r>
    <r>
      <rPr>
        <b/>
        <sz val="36"/>
        <color theme="1"/>
        <rFont val="Calibri (Cuerpo)"/>
      </rPr>
      <t>/m</t>
    </r>
    <r>
      <rPr>
        <b/>
        <vertAlign val="subscript"/>
        <sz val="36"/>
        <color theme="1"/>
        <rFont val="Calibri (Cuerpo)"/>
      </rPr>
      <t>MTO</t>
    </r>
    <r>
      <rPr>
        <b/>
        <sz val="36"/>
        <color theme="1"/>
        <rFont val="Calibri (Cuerpo)"/>
      </rPr>
      <t xml:space="preserve"> for jets of different design range.</t>
    </r>
  </si>
  <si>
    <t>&lt;2000 km</t>
  </si>
  <si>
    <t>2000-5500 km</t>
  </si>
  <si>
    <t>5500-15000 km</t>
  </si>
  <si>
    <t>&gt;15000 km</t>
  </si>
  <si>
    <t>Modelo</t>
  </si>
  <si>
    <r>
      <t>m</t>
    </r>
    <r>
      <rPr>
        <b/>
        <vertAlign val="subscript"/>
        <sz val="12"/>
        <color theme="1"/>
        <rFont val="Calibri (Cuerpo)"/>
      </rPr>
      <t xml:space="preserve">MTO  </t>
    </r>
    <r>
      <rPr>
        <b/>
        <sz val="12"/>
        <color theme="1"/>
        <rFont val="Calibri (Cuerpo)"/>
      </rPr>
      <t>(kg)</t>
    </r>
  </si>
  <si>
    <r>
      <t>m</t>
    </r>
    <r>
      <rPr>
        <b/>
        <vertAlign val="subscript"/>
        <sz val="12"/>
        <color theme="1"/>
        <rFont val="Calibri (Cuerpo)"/>
      </rPr>
      <t>ML</t>
    </r>
    <r>
      <rPr>
        <b/>
        <sz val="12"/>
        <color theme="1"/>
        <rFont val="Calibri (Cuerpo)"/>
      </rPr>
      <t xml:space="preserve"> (kg)</t>
    </r>
  </si>
  <si>
    <r>
      <t>m</t>
    </r>
    <r>
      <rPr>
        <b/>
        <vertAlign val="subscript"/>
        <sz val="12"/>
        <color theme="1"/>
        <rFont val="Calibri (Cuerpo)"/>
      </rPr>
      <t>ML</t>
    </r>
    <r>
      <rPr>
        <b/>
        <sz val="12"/>
        <color theme="1"/>
        <rFont val="Calibri"/>
        <family val="2"/>
        <scheme val="minor"/>
      </rPr>
      <t>/m</t>
    </r>
    <r>
      <rPr>
        <b/>
        <vertAlign val="subscript"/>
        <sz val="12"/>
        <color theme="1"/>
        <rFont val="Calibri (Cuerpo)"/>
      </rPr>
      <t>MTO</t>
    </r>
  </si>
  <si>
    <r>
      <t>m</t>
    </r>
    <r>
      <rPr>
        <b/>
        <vertAlign val="subscript"/>
        <sz val="12"/>
        <color theme="1"/>
        <rFont val="Calibri (Cuerpo)"/>
      </rPr>
      <t>ML</t>
    </r>
    <r>
      <rPr>
        <b/>
        <vertAlign val="superscript"/>
        <sz val="12"/>
        <color theme="1"/>
        <rFont val="Calibri (Cuerpo)"/>
      </rPr>
      <t>3/2</t>
    </r>
    <r>
      <rPr>
        <b/>
        <sz val="12"/>
        <color theme="1"/>
        <rFont val="Calibri"/>
        <family val="2"/>
        <scheme val="minor"/>
      </rPr>
      <t>/m</t>
    </r>
    <r>
      <rPr>
        <b/>
        <vertAlign val="subscript"/>
        <sz val="12"/>
        <color theme="1"/>
        <rFont val="Calibri (Cuerpo)"/>
      </rPr>
      <t xml:space="preserve">MTO  </t>
    </r>
    <r>
      <rPr>
        <b/>
        <sz val="12"/>
        <color theme="1"/>
        <rFont val="Calibri (Cuerpo)"/>
      </rPr>
      <t>(kg</t>
    </r>
    <r>
      <rPr>
        <b/>
        <vertAlign val="superscript"/>
        <sz val="12"/>
        <color theme="1"/>
        <rFont val="Calibri (Cuerpo)"/>
      </rPr>
      <t>1/2</t>
    </r>
    <r>
      <rPr>
        <b/>
        <sz val="12"/>
        <color theme="1"/>
        <rFont val="Calibri (Cuerpo)"/>
      </rPr>
      <t>)</t>
    </r>
  </si>
  <si>
    <t>3.) Accident rate and CWL</t>
  </si>
  <si>
    <t>model (rate)</t>
  </si>
  <si>
    <t>rate</t>
  </si>
  <si>
    <t>CWL</t>
  </si>
  <si>
    <t>model (CWL - most manufactured)</t>
  </si>
  <si>
    <t>a300</t>
  </si>
  <si>
    <t>a300-200</t>
  </si>
  <si>
    <t>a300-600</t>
  </si>
  <si>
    <t>a310</t>
  </si>
  <si>
    <t>a318/9/0/1</t>
  </si>
  <si>
    <t>a320</t>
  </si>
  <si>
    <t>a330</t>
  </si>
  <si>
    <t>a340</t>
  </si>
  <si>
    <t>b707/720</t>
  </si>
  <si>
    <t>b727</t>
  </si>
  <si>
    <t>b737-100/200</t>
  </si>
  <si>
    <t>b737-300/400/500</t>
  </si>
  <si>
    <t>b737-600/700/800/900</t>
  </si>
  <si>
    <t>b737MAX 7/8/9/10</t>
  </si>
  <si>
    <t>b737-MAX 8</t>
  </si>
  <si>
    <t>b747-100/200/300/SP</t>
  </si>
  <si>
    <t>b757</t>
  </si>
  <si>
    <t>b767</t>
  </si>
  <si>
    <t>b777</t>
  </si>
  <si>
    <t>DC8</t>
  </si>
  <si>
    <t>dc8-50</t>
  </si>
  <si>
    <t>DC9</t>
  </si>
  <si>
    <t>dc9-30</t>
  </si>
  <si>
    <t>MD10</t>
  </si>
  <si>
    <t>md10-30</t>
  </si>
  <si>
    <t>MD11</t>
  </si>
  <si>
    <t>md11</t>
  </si>
  <si>
    <t>MD80/90</t>
  </si>
  <si>
    <t>md82</t>
  </si>
  <si>
    <t>F28</t>
  </si>
  <si>
    <t>F28-1000</t>
  </si>
  <si>
    <t>F70/100</t>
  </si>
  <si>
    <t>F100</t>
  </si>
  <si>
    <t>BAe146</t>
  </si>
  <si>
    <t>BAe146-200</t>
  </si>
  <si>
    <t>e170/175/190</t>
  </si>
  <si>
    <t>Narrow-body</t>
  </si>
  <si>
    <t>Wide-body</t>
  </si>
  <si>
    <t>⍴=Sea Level Cl=2,6</t>
  </si>
  <si>
    <t>T=Ceiling=216,5K</t>
  </si>
  <si>
    <t>ro=Sea Level Cl=2,6</t>
  </si>
  <si>
    <t>W/T</t>
  </si>
  <si>
    <t xml:space="preserve">Minimum Speed (m/s) </t>
  </si>
  <si>
    <t xml:space="preserve">Maximum Speed (m/s) </t>
  </si>
  <si>
    <t>difference</t>
  </si>
  <si>
    <t>CWL*T/W</t>
  </si>
  <si>
    <t>CWL*W/T</t>
  </si>
  <si>
    <t>b737 MAX 8</t>
  </si>
  <si>
    <t>Average</t>
  </si>
  <si>
    <t>5.) Data for representation</t>
  </si>
  <si>
    <t>Propeller aircrfat</t>
  </si>
  <si>
    <r>
      <t>V</t>
    </r>
    <r>
      <rPr>
        <b/>
        <vertAlign val="subscript"/>
        <sz val="12"/>
        <color theme="1"/>
        <rFont val="Calibri (Cuerpo)"/>
      </rPr>
      <t xml:space="preserve">max </t>
    </r>
    <r>
      <rPr>
        <b/>
        <sz val="12"/>
        <color theme="1"/>
        <rFont val="Calibri (Cuerpo)"/>
      </rPr>
      <t>(km/h)</t>
    </r>
  </si>
  <si>
    <t>An-10</t>
  </si>
  <si>
    <t>HP.137 Jetstream 200</t>
  </si>
  <si>
    <t>Maximum</t>
  </si>
  <si>
    <t>Minimum</t>
  </si>
  <si>
    <t>Range</t>
  </si>
  <si>
    <t>BAe/Aerospatiale Concorde</t>
  </si>
  <si>
    <t>Dieses Diagramm für die Sozialen Medien und die Landing Page gemacht: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</si>
</sst>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0.0000"/>
  </numFmts>
  <fonts count="21">
    <font>
      <sz val="12"/>
      <color theme="1"/>
      <name val="Calibri"/>
      <family val="2"/>
      <scheme val="minor"/>
    </font>
    <font>
      <sz val="14"/>
      <color rgb="FF20212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202122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6"/>
      <color theme="1"/>
      <name val="Calibri (Cuerpo)"/>
    </font>
    <font>
      <b/>
      <sz val="12"/>
      <color rgb="FF000000"/>
      <name val="Calibri"/>
      <family val="2"/>
      <scheme val="minor"/>
    </font>
    <font>
      <b/>
      <vertAlign val="subscript"/>
      <sz val="12"/>
      <color theme="1"/>
      <name val="Calibri (Cuerpo)"/>
    </font>
    <font>
      <b/>
      <vertAlign val="superscript"/>
      <sz val="12"/>
      <color theme="1"/>
      <name val="Calibri (Cuerpo)"/>
    </font>
    <font>
      <b/>
      <sz val="36"/>
      <color theme="1"/>
      <name val="Calibri (Cuerpo)"/>
    </font>
    <font>
      <b/>
      <sz val="36"/>
      <color rgb="FF000000"/>
      <name val="Calibri (Cuerpo)"/>
    </font>
    <font>
      <b/>
      <sz val="36"/>
      <color theme="1"/>
      <name val="Calibri"/>
      <family val="2"/>
      <scheme val="minor"/>
    </font>
    <font>
      <b/>
      <vertAlign val="subscript"/>
      <sz val="36"/>
      <color theme="1"/>
      <name val="Calibri (Cuerpo)"/>
    </font>
    <font>
      <b/>
      <vertAlign val="superscript"/>
      <sz val="36"/>
      <color theme="1"/>
      <name val="Calibri (Cuerpo)"/>
    </font>
    <font>
      <b/>
      <sz val="12"/>
      <color theme="1"/>
      <name val="Calibri (Cuerpo)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8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8">
    <xf numFmtId="0" fontId="0" fillId="0" borderId="0" xfId="0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0" fillId="0" borderId="0" xfId="0" applyFont="1"/>
    <xf numFmtId="0" fontId="0" fillId="0" borderId="0" xfId="0" applyFill="1"/>
    <xf numFmtId="2" fontId="0" fillId="0" borderId="0" xfId="0" applyNumberFormat="1" applyFill="1"/>
    <xf numFmtId="0" fontId="5" fillId="0" borderId="0" xfId="0" applyFont="1"/>
    <xf numFmtId="0" fontId="5" fillId="0" borderId="0" xfId="0" applyFont="1" applyFill="1"/>
    <xf numFmtId="0" fontId="6" fillId="0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4" borderId="0" xfId="0" applyNumberFormat="1" applyFill="1"/>
    <xf numFmtId="0" fontId="6" fillId="3" borderId="0" xfId="0" applyFont="1" applyFill="1"/>
    <xf numFmtId="0" fontId="0" fillId="2" borderId="0" xfId="0" applyFont="1" applyFill="1"/>
    <xf numFmtId="0" fontId="5" fillId="2" borderId="0" xfId="0" applyFont="1" applyFill="1"/>
    <xf numFmtId="2" fontId="0" fillId="5" borderId="0" xfId="0" applyNumberFormat="1" applyFill="1"/>
    <xf numFmtId="0" fontId="1" fillId="0" borderId="0" xfId="0" applyFont="1" applyFill="1"/>
    <xf numFmtId="1" fontId="0" fillId="5" borderId="0" xfId="0" applyNumberFormat="1" applyFill="1"/>
    <xf numFmtId="0" fontId="0" fillId="0" borderId="0" xfId="0" applyFont="1" applyFill="1"/>
    <xf numFmtId="0" fontId="4" fillId="0" borderId="0" xfId="0" applyFont="1" applyFill="1"/>
    <xf numFmtId="2" fontId="4" fillId="0" borderId="0" xfId="0" applyNumberFormat="1" applyFont="1" applyFill="1"/>
    <xf numFmtId="0" fontId="0" fillId="0" borderId="0" xfId="0" applyAlignment="1"/>
    <xf numFmtId="0" fontId="0" fillId="0" borderId="0" xfId="0" applyFill="1" applyAlignment="1">
      <alignment horizontal="right"/>
    </xf>
    <xf numFmtId="0" fontId="8" fillId="0" borderId="0" xfId="0" applyFont="1"/>
    <xf numFmtId="164" fontId="0" fillId="0" borderId="0" xfId="0" applyNumberFormat="1"/>
    <xf numFmtId="165" fontId="0" fillId="0" borderId="0" xfId="0" applyNumberFormat="1"/>
    <xf numFmtId="0" fontId="9" fillId="0" borderId="0" xfId="0" applyFont="1"/>
    <xf numFmtId="0" fontId="9" fillId="0" borderId="0" xfId="0" applyFont="1" applyBorder="1"/>
    <xf numFmtId="2" fontId="9" fillId="0" borderId="0" xfId="0" applyNumberFormat="1" applyFont="1"/>
    <xf numFmtId="0" fontId="11" fillId="0" borderId="0" xfId="0" applyFont="1"/>
    <xf numFmtId="0" fontId="9" fillId="0" borderId="0" xfId="0" applyFont="1" applyFill="1"/>
    <xf numFmtId="165" fontId="0" fillId="7" borderId="0" xfId="0" applyNumberFormat="1" applyFill="1"/>
    <xf numFmtId="2" fontId="0" fillId="7" borderId="0" xfId="0" applyNumberFormat="1" applyFill="1"/>
    <xf numFmtId="164" fontId="0" fillId="2" borderId="0" xfId="0" applyNumberFormat="1" applyFill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/>
    <xf numFmtId="0" fontId="9" fillId="7" borderId="0" xfId="0" applyFont="1" applyFill="1"/>
    <xf numFmtId="166" fontId="0" fillId="0" borderId="0" xfId="0" applyNumberFormat="1"/>
    <xf numFmtId="166" fontId="0" fillId="2" borderId="0" xfId="0" applyNumberFormat="1" applyFill="1"/>
    <xf numFmtId="2" fontId="9" fillId="7" borderId="0" xfId="0" applyNumberFormat="1" applyFont="1" applyFill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0" fillId="6" borderId="0" xfId="0" applyFill="1" applyAlignment="1">
      <alignment horizontal="center"/>
    </xf>
    <xf numFmtId="0" fontId="20" fillId="0" borderId="0" xfId="0" applyFont="1"/>
  </cellXfs>
  <cellStyles count="183">
    <cellStyle name="Besuchter Hyperlink" xfId="84" builtinId="9" hidden="1"/>
    <cellStyle name="Besuchter Hyperlink" xfId="86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8" builtinId="9" hidden="1"/>
    <cellStyle name="Besuchter Hyperlink" xfId="100" builtinId="9" hidden="1"/>
    <cellStyle name="Besuchter Hyperlink" xfId="102" builtinId="9" hidden="1"/>
    <cellStyle name="Besuchter Hyperlink" xfId="106" builtinId="9" hidden="1"/>
    <cellStyle name="Besuchter Hyperlink" xfId="108" builtinId="9" hidden="1"/>
    <cellStyle name="Besuchter Hyperlink" xfId="110" builtinId="9" hidden="1"/>
    <cellStyle name="Besuchter Hyperlink" xfId="114" builtinId="9" hidden="1"/>
    <cellStyle name="Besuchter Hyperlink" xfId="116" builtinId="9" hidden="1"/>
    <cellStyle name="Besuchter Hyperlink" xfId="118" builtinId="9" hidden="1"/>
    <cellStyle name="Besuchter Hyperlink" xfId="122" builtinId="9" hidden="1"/>
    <cellStyle name="Besuchter Hyperlink" xfId="124" builtinId="9" hidden="1"/>
    <cellStyle name="Besuchter Hyperlink" xfId="126" builtinId="9" hidden="1"/>
    <cellStyle name="Besuchter Hyperlink" xfId="130" builtinId="9" hidden="1"/>
    <cellStyle name="Besuchter Hyperlink" xfId="132" builtinId="9" hidden="1"/>
    <cellStyle name="Besuchter Hyperlink" xfId="134" builtinId="9" hidden="1"/>
    <cellStyle name="Besuchter Hyperlink" xfId="138" builtinId="9" hidden="1"/>
    <cellStyle name="Besuchter Hyperlink" xfId="140" builtinId="9" hidden="1"/>
    <cellStyle name="Besuchter Hyperlink" xfId="142" builtinId="9" hidden="1"/>
    <cellStyle name="Besuchter Hyperlink" xfId="146" builtinId="9" hidden="1"/>
    <cellStyle name="Besuchter Hyperlink" xfId="148" builtinId="9" hidden="1"/>
    <cellStyle name="Besuchter Hyperlink" xfId="150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Besuchter Hyperlink" xfId="170" builtinId="9" hidden="1"/>
    <cellStyle name="Besuchter Hyperlink" xfId="172" builtinId="9" hidden="1"/>
    <cellStyle name="Besuchter Hyperlink" xfId="174" builtinId="9" hidden="1"/>
    <cellStyle name="Besuchter Hyperlink" xfId="178" builtinId="9" hidden="1"/>
    <cellStyle name="Besuchter Hyperlink" xfId="180" builtinId="9" hidden="1"/>
    <cellStyle name="Besuchter Hyperlink" xfId="182" builtinId="9" hidden="1"/>
    <cellStyle name="Besuchter Hyperlink" xfId="176" builtinId="9" hidden="1"/>
    <cellStyle name="Besuchter Hyperlink" xfId="168" builtinId="9" hidden="1"/>
    <cellStyle name="Besuchter Hyperlink" xfId="160" builtinId="9" hidden="1"/>
    <cellStyle name="Besuchter Hyperlink" xfId="152" builtinId="9" hidden="1"/>
    <cellStyle name="Besuchter Hyperlink" xfId="144" builtinId="9" hidden="1"/>
    <cellStyle name="Besuchter Hyperlink" xfId="136" builtinId="9" hidden="1"/>
    <cellStyle name="Besuchter Hyperlink" xfId="128" builtinId="9" hidden="1"/>
    <cellStyle name="Besuchter Hyperlink" xfId="120" builtinId="9" hidden="1"/>
    <cellStyle name="Besuchter Hyperlink" xfId="112" builtinId="9" hidden="1"/>
    <cellStyle name="Besuchter Hyperlink" xfId="104" builtinId="9" hidden="1"/>
    <cellStyle name="Besuchter Hyperlink" xfId="96" builtinId="9" hidden="1"/>
    <cellStyle name="Besuchter Hyperlink" xfId="88" builtinId="9" hidden="1"/>
    <cellStyle name="Besuchter Hyperlink" xfId="36" builtinId="9" hidden="1"/>
    <cellStyle name="Besuchter Hyperlink" xfId="38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72" builtinId="9" hidden="1"/>
    <cellStyle name="Besuchter Hyperlink" xfId="56" builtinId="9" hidden="1"/>
    <cellStyle name="Besuchter Hyperlink" xfId="40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8" builtinId="9" hidden="1"/>
    <cellStyle name="Besuchter Hyperlink" xfId="4" builtinId="9" hidden="1"/>
    <cellStyle name="Besuchter Hyperlink" xfId="6" builtinId="9" hidden="1"/>
    <cellStyle name="Besuchter Hyperlink" xfId="2" builtinId="9" hidden="1"/>
    <cellStyle name="Hyperlink" xfId="67" builtinId="8" hidden="1"/>
    <cellStyle name="Hyperlink" xfId="71" builtinId="8" hidden="1"/>
    <cellStyle name="Hyperlink" xfId="75" builtinId="8" hidden="1"/>
    <cellStyle name="Hyperlink" xfId="79" builtinId="8" hidden="1"/>
    <cellStyle name="Hyperlink" xfId="83" builtinId="8" hidden="1"/>
    <cellStyle name="Hyperlink" xfId="87" builtinId="8" hidden="1"/>
    <cellStyle name="Hyperlink" xfId="91" builtinId="8" hidden="1"/>
    <cellStyle name="Hyperlink" xfId="95" builtinId="8" hidden="1"/>
    <cellStyle name="Hyperlink" xfId="99" builtinId="8" hidden="1"/>
    <cellStyle name="Hyperlink" xfId="103" builtinId="8" hidden="1"/>
    <cellStyle name="Hyperlink" xfId="107" builtinId="8" hidden="1"/>
    <cellStyle name="Hyperlink" xfId="111" builtinId="8" hidden="1"/>
    <cellStyle name="Hyperlink" xfId="115" builtinId="8" hidden="1"/>
    <cellStyle name="Hyperlink" xfId="119" builtinId="8" hidden="1"/>
    <cellStyle name="Hyperlink" xfId="123" builtinId="8" hidden="1"/>
    <cellStyle name="Hyperlink" xfId="127" builtinId="8" hidden="1"/>
    <cellStyle name="Hyperlink" xfId="131" builtinId="8" hidden="1"/>
    <cellStyle name="Hyperlink" xfId="135" builtinId="8" hidden="1"/>
    <cellStyle name="Hyperlink" xfId="139" builtinId="8" hidden="1"/>
    <cellStyle name="Hyperlink" xfId="143" builtinId="8" hidden="1"/>
    <cellStyle name="Hyperlink" xfId="147" builtinId="8" hidden="1"/>
    <cellStyle name="Hyperlink" xfId="151" builtinId="8" hidden="1"/>
    <cellStyle name="Hyperlink" xfId="155" builtinId="8" hidden="1"/>
    <cellStyle name="Hyperlink" xfId="159" builtinId="8" hidden="1"/>
    <cellStyle name="Hyperlink" xfId="163" builtinId="8" hidden="1"/>
    <cellStyle name="Hyperlink" xfId="167" builtinId="8" hidden="1"/>
    <cellStyle name="Hyperlink" xfId="171" builtinId="8" hidden="1"/>
    <cellStyle name="Hyperlink" xfId="175" builtinId="8" hidden="1"/>
    <cellStyle name="Hyperlink" xfId="179" builtinId="8" hidden="1"/>
    <cellStyle name="Hyperlink" xfId="181" builtinId="8" hidden="1"/>
    <cellStyle name="Hyperlink" xfId="177" builtinId="8" hidden="1"/>
    <cellStyle name="Hyperlink" xfId="173" builtinId="8" hidden="1"/>
    <cellStyle name="Hyperlink" xfId="169" builtinId="8" hidden="1"/>
    <cellStyle name="Hyperlink" xfId="165" builtinId="8" hidden="1"/>
    <cellStyle name="Hyperlink" xfId="161" builtinId="8" hidden="1"/>
    <cellStyle name="Hyperlink" xfId="157" builtinId="8" hidden="1"/>
    <cellStyle name="Hyperlink" xfId="153" builtinId="8" hidden="1"/>
    <cellStyle name="Hyperlink" xfId="149" builtinId="8" hidden="1"/>
    <cellStyle name="Hyperlink" xfId="145" builtinId="8" hidden="1"/>
    <cellStyle name="Hyperlink" xfId="141" builtinId="8" hidden="1"/>
    <cellStyle name="Hyperlink" xfId="137" builtinId="8" hidden="1"/>
    <cellStyle name="Hyperlink" xfId="133" builtinId="8" hidden="1"/>
    <cellStyle name="Hyperlink" xfId="129" builtinId="8" hidden="1"/>
    <cellStyle name="Hyperlink" xfId="125" builtinId="8" hidden="1"/>
    <cellStyle name="Hyperlink" xfId="121" builtinId="8" hidden="1"/>
    <cellStyle name="Hyperlink" xfId="117" builtinId="8" hidden="1"/>
    <cellStyle name="Hyperlink" xfId="113" builtinId="8" hidden="1"/>
    <cellStyle name="Hyperlink" xfId="109" builtinId="8" hidden="1"/>
    <cellStyle name="Hyperlink" xfId="105" builtinId="8" hidden="1"/>
    <cellStyle name="Hyperlink" xfId="101" builtinId="8" hidden="1"/>
    <cellStyle name="Hyperlink" xfId="97" builtinId="8" hidden="1"/>
    <cellStyle name="Hyperlink" xfId="93" builtinId="8" hidden="1"/>
    <cellStyle name="Hyperlink" xfId="89" builtinId="8" hidden="1"/>
    <cellStyle name="Hyperlink" xfId="85" builtinId="8" hidden="1"/>
    <cellStyle name="Hyperlink" xfId="81" builtinId="8" hidden="1"/>
    <cellStyle name="Hyperlink" xfId="77" builtinId="8" hidden="1"/>
    <cellStyle name="Hyperlink" xfId="73" builtinId="8" hidden="1"/>
    <cellStyle name="Hyperlink" xfId="69" builtinId="8" hidden="1"/>
    <cellStyle name="Hyperlink" xfId="65" builtinId="8" hidden="1"/>
    <cellStyle name="Hyperlink" xfId="23" builtinId="8" hidden="1"/>
    <cellStyle name="Hyperlink" xfId="25" builtinId="8" hidden="1"/>
    <cellStyle name="Hyperlink" xfId="27" builtinId="8" hidden="1"/>
    <cellStyle name="Hyperlink" xfId="31" builtinId="8" hidden="1"/>
    <cellStyle name="Hyperlink" xfId="33" builtinId="8" hidden="1"/>
    <cellStyle name="Hyperlink" xfId="35" builtinId="8" hidden="1"/>
    <cellStyle name="Hyperlink" xfId="39" builtinId="8" hidden="1"/>
    <cellStyle name="Hyperlink" xfId="41" builtinId="8" hidden="1"/>
    <cellStyle name="Hyperlink" xfId="43" builtinId="8" hidden="1"/>
    <cellStyle name="Hyperlink" xfId="47" builtinId="8" hidden="1"/>
    <cellStyle name="Hyperlink" xfId="49" builtinId="8" hidden="1"/>
    <cellStyle name="Hyperlink" xfId="51" builtinId="8" hidden="1"/>
    <cellStyle name="Hyperlink" xfId="55" builtinId="8" hidden="1"/>
    <cellStyle name="Hyperlink" xfId="57" builtinId="8" hidden="1"/>
    <cellStyle name="Hyperlink" xfId="59" builtinId="8" hidden="1"/>
    <cellStyle name="Hyperlink" xfId="63" builtinId="8" hidden="1"/>
    <cellStyle name="Hyperlink" xfId="61" builtinId="8" hidden="1"/>
    <cellStyle name="Hyperlink" xfId="53" builtinId="8" hidden="1"/>
    <cellStyle name="Hyperlink" xfId="45" builtinId="8" hidden="1"/>
    <cellStyle name="Hyperlink" xfId="37" builtinId="8" hidden="1"/>
    <cellStyle name="Hyperlink" xfId="29" builtinId="8" hidden="1"/>
    <cellStyle name="Hyperlink" xfId="21" builtinId="8" hidden="1"/>
    <cellStyle name="Hyperlink" xfId="9" builtinId="8" hidden="1"/>
    <cellStyle name="Hyperlink" xfId="11" builtinId="8" hidden="1"/>
    <cellStyle name="Hyperlink" xfId="15" builtinId="8" hidden="1"/>
    <cellStyle name="Hyperlink" xfId="17" builtinId="8" hidden="1"/>
    <cellStyle name="Hyperlink" xfId="19" builtinId="8" hidden="1"/>
    <cellStyle name="Hyperlink" xfId="13" builtinId="8" hidden="1"/>
    <cellStyle name="Hyperlink" xfId="5" builtinId="8" hidden="1"/>
    <cellStyle name="Hyperlink" xfId="7" builtinId="8" hidden="1"/>
    <cellStyle name="Hyperlink" xfId="3" builtinId="8" hidden="1"/>
    <cellStyle name="Hyperlink" xfId="1" builtinId="8" hidden="1"/>
    <cellStyle name="Stand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5329498022646338E-2"/>
          <c:y val="2.3647134487164413E-2"/>
          <c:w val="0.8947722477353538"/>
          <c:h val="0.80833027301111704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4"/>
              <c:layout>
                <c:manualLayout>
                  <c:x val="-6.3516096831508537E-2"/>
                  <c:y val="5.4241067350141621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b737-400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719A-4854-BA23-AF9D7A1C59B8}"/>
                </c:ext>
              </c:extLst>
            </c:dLbl>
            <c:dLbl>
              <c:idx val="82"/>
              <c:layout>
                <c:manualLayout>
                  <c:x val="-6.3858654529955303E-2"/>
                  <c:y val="4.6021859069000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Tu-144D</a:t>
                    </a:r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19A-4854-BA23-AF9D7A1C59B8}"/>
                </c:ext>
              </c:extLst>
            </c:dLbl>
            <c:dLbl>
              <c:idx val="94"/>
              <c:layout>
                <c:manualLayout>
                  <c:x val="-6.2798960624766836E-3"/>
                  <c:y val="-1.57403833563540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BAe/Aerospatiale Concorde</a:t>
                    </a:r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19A-4854-BA23-AF9D7A1C59B8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representation'!$E$6:$E$125</c:f>
              <c:numCache>
                <c:formatCode>0.00</c:formatCode>
                <c:ptCount val="120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  <c:pt idx="36">
                  <c:v>71.508523491959934</c:v>
                </c:pt>
                <c:pt idx="37">
                  <c:v>71.508523491959934</c:v>
                </c:pt>
                <c:pt idx="38">
                  <c:v>57.347500209263799</c:v>
                </c:pt>
                <c:pt idx="39">
                  <c:v>63.934374136806284</c:v>
                </c:pt>
                <c:pt idx="40">
                  <c:v>61.150396846577316</c:v>
                </c:pt>
                <c:pt idx="41">
                  <c:v>54.6235061918021</c:v>
                </c:pt>
                <c:pt idx="42">
                  <c:v>57.627799032351213</c:v>
                </c:pt>
                <c:pt idx="43">
                  <c:v>65.821324961121533</c:v>
                </c:pt>
                <c:pt idx="44">
                  <c:v>62.245290673334416</c:v>
                </c:pt>
                <c:pt idx="45">
                  <c:v>65.099543639443269</c:v>
                </c:pt>
                <c:pt idx="46">
                  <c:v>58.19771273365869</c:v>
                </c:pt>
                <c:pt idx="47">
                  <c:v>58.748231637896005</c:v>
                </c:pt>
                <c:pt idx="48">
                  <c:v>42.857040448310997</c:v>
                </c:pt>
                <c:pt idx="49">
                  <c:v>53.953952707248661</c:v>
                </c:pt>
                <c:pt idx="50">
                  <c:v>58.832767579712637</c:v>
                </c:pt>
                <c:pt idx="51">
                  <c:v>28.233295540695462</c:v>
                </c:pt>
                <c:pt idx="52">
                  <c:v>28.5525735193463</c:v>
                </c:pt>
                <c:pt idx="53">
                  <c:v>32.589159392289027</c:v>
                </c:pt>
                <c:pt idx="54">
                  <c:v>32.589159392289027</c:v>
                </c:pt>
                <c:pt idx="55">
                  <c:v>32.589159392289027</c:v>
                </c:pt>
                <c:pt idx="56">
                  <c:v>32.589159392289027</c:v>
                </c:pt>
                <c:pt idx="57">
                  <c:v>33.615410037952437</c:v>
                </c:pt>
                <c:pt idx="58">
                  <c:v>33.615410037952437</c:v>
                </c:pt>
                <c:pt idx="59">
                  <c:v>33.615410037952437</c:v>
                </c:pt>
                <c:pt idx="60">
                  <c:v>35.909723791072864</c:v>
                </c:pt>
                <c:pt idx="61">
                  <c:v>35.909723791072864</c:v>
                </c:pt>
                <c:pt idx="62">
                  <c:v>35.419031913182422</c:v>
                </c:pt>
                <c:pt idx="63">
                  <c:v>35.419031913182422</c:v>
                </c:pt>
                <c:pt idx="64">
                  <c:v>50.873926238131496</c:v>
                </c:pt>
                <c:pt idx="65">
                  <c:v>50.575367657287458</c:v>
                </c:pt>
                <c:pt idx="66">
                  <c:v>54.621709270380698</c:v>
                </c:pt>
                <c:pt idx="67">
                  <c:v>57.656744230656194</c:v>
                </c:pt>
                <c:pt idx="68">
                  <c:v>61.196875016429424</c:v>
                </c:pt>
                <c:pt idx="69">
                  <c:v>53.358558800910792</c:v>
                </c:pt>
                <c:pt idx="70">
                  <c:v>56.971815538610258</c:v>
                </c:pt>
                <c:pt idx="71">
                  <c:v>61.005218408600371</c:v>
                </c:pt>
                <c:pt idx="72">
                  <c:v>56.971815538610258</c:v>
                </c:pt>
                <c:pt idx="73">
                  <c:v>61.005218408600371</c:v>
                </c:pt>
                <c:pt idx="74">
                  <c:v>59.459080641770825</c:v>
                </c:pt>
                <c:pt idx="75">
                  <c:v>63.270646353911481</c:v>
                </c:pt>
                <c:pt idx="76">
                  <c:v>53.556334625677863</c:v>
                </c:pt>
                <c:pt idx="77">
                  <c:v>53.556334625677863</c:v>
                </c:pt>
                <c:pt idx="78">
                  <c:v>35.301625169436598</c:v>
                </c:pt>
                <c:pt idx="79">
                  <c:v>28.39740729404723</c:v>
                </c:pt>
                <c:pt idx="80">
                  <c:v>28.713652942616243</c:v>
                </c:pt>
                <c:pt idx="81">
                  <c:v>33.140903736014714</c:v>
                </c:pt>
                <c:pt idx="82">
                  <c:v>18.167456290344933</c:v>
                </c:pt>
                <c:pt idx="83">
                  <c:v>34.961288023640023</c:v>
                </c:pt>
                <c:pt idx="84">
                  <c:v>36.359739544585622</c:v>
                </c:pt>
                <c:pt idx="85">
                  <c:v>42.000538658682444</c:v>
                </c:pt>
                <c:pt idx="86">
                  <c:v>41.200528398517065</c:v>
                </c:pt>
                <c:pt idx="87">
                  <c:v>44.300568156657917</c:v>
                </c:pt>
                <c:pt idx="88">
                  <c:v>42.800548918847824</c:v>
                </c:pt>
                <c:pt idx="89">
                  <c:v>43.200554048930513</c:v>
                </c:pt>
                <c:pt idx="90">
                  <c:v>64.461479337330104</c:v>
                </c:pt>
                <c:pt idx="91">
                  <c:v>56.061812357314039</c:v>
                </c:pt>
                <c:pt idx="92">
                  <c:v>62.069538659902243</c:v>
                </c:pt>
                <c:pt idx="93">
                  <c:v>65.072666111183779</c:v>
                </c:pt>
                <c:pt idx="94">
                  <c:v>27.293342577160935</c:v>
                </c:pt>
                <c:pt idx="95">
                  <c:v>23.478236000804269</c:v>
                </c:pt>
                <c:pt idx="96">
                  <c:v>25.269359159628511</c:v>
                </c:pt>
                <c:pt idx="97">
                  <c:v>38.528979229570567</c:v>
                </c:pt>
                <c:pt idx="98">
                  <c:v>40.820927020565875</c:v>
                </c:pt>
                <c:pt idx="99">
                  <c:v>42.969396863753552</c:v>
                </c:pt>
                <c:pt idx="100">
                  <c:v>35.231336481390805</c:v>
                </c:pt>
                <c:pt idx="101">
                  <c:v>38.980468750000036</c:v>
                </c:pt>
                <c:pt idx="102">
                  <c:v>44.145601775101468</c:v>
                </c:pt>
                <c:pt idx="103">
                  <c:v>44.145601775101468</c:v>
                </c:pt>
                <c:pt idx="104">
                  <c:v>47.154000505899575</c:v>
                </c:pt>
                <c:pt idx="105">
                  <c:v>47.154000505899575</c:v>
                </c:pt>
                <c:pt idx="106">
                  <c:v>44.148781061285938</c:v>
                </c:pt>
                <c:pt idx="107">
                  <c:v>50.66906326988623</c:v>
                </c:pt>
                <c:pt idx="108">
                  <c:v>56.749372591386873</c:v>
                </c:pt>
                <c:pt idx="109">
                  <c:v>60.953029820378489</c:v>
                </c:pt>
                <c:pt idx="110">
                  <c:v>61.115571233232835</c:v>
                </c:pt>
                <c:pt idx="111">
                  <c:v>66.112318459427541</c:v>
                </c:pt>
                <c:pt idx="112">
                  <c:v>49.396524206688554</c:v>
                </c:pt>
                <c:pt idx="113">
                  <c:v>52.66691477485552</c:v>
                </c:pt>
                <c:pt idx="114">
                  <c:v>61.134850590870109</c:v>
                </c:pt>
                <c:pt idx="115">
                  <c:v>66.771456854002977</c:v>
                </c:pt>
                <c:pt idx="116">
                  <c:v>49.303946166701238</c:v>
                </c:pt>
                <c:pt idx="117">
                  <c:v>48.382377079473173</c:v>
                </c:pt>
                <c:pt idx="118">
                  <c:v>26.465776349547259</c:v>
                </c:pt>
                <c:pt idx="119">
                  <c:v>31.299035602229509</c:v>
                </c:pt>
              </c:numCache>
            </c:numRef>
          </c:xVal>
          <c:yVal>
            <c:numRef>
              <c:f>'5.) Data for representation'!$H$6:$H$125</c:f>
              <c:numCache>
                <c:formatCode>0.00</c:formatCode>
                <c:ptCount val="120"/>
                <c:pt idx="0">
                  <c:v>10.970703472840606</c:v>
                </c:pt>
                <c:pt idx="1">
                  <c:v>10.970703472840606</c:v>
                </c:pt>
                <c:pt idx="2">
                  <c:v>9.5000816993464063</c:v>
                </c:pt>
                <c:pt idx="3">
                  <c:v>10.470915032679738</c:v>
                </c:pt>
                <c:pt idx="4">
                  <c:v>10.470915032679738</c:v>
                </c:pt>
                <c:pt idx="5">
                  <c:v>10.470915032679738</c:v>
                </c:pt>
                <c:pt idx="6">
                  <c:v>10.470915032679738</c:v>
                </c:pt>
                <c:pt idx="7">
                  <c:v>10.470915032679738</c:v>
                </c:pt>
                <c:pt idx="8">
                  <c:v>10.470915032679738</c:v>
                </c:pt>
                <c:pt idx="9">
                  <c:v>7.0279027839151569</c:v>
                </c:pt>
                <c:pt idx="10">
                  <c:v>7.0279027839151569</c:v>
                </c:pt>
                <c:pt idx="11">
                  <c:v>6.5639929328621909</c:v>
                </c:pt>
                <c:pt idx="12">
                  <c:v>6.9033215547703195</c:v>
                </c:pt>
                <c:pt idx="13">
                  <c:v>6.9033215547703195</c:v>
                </c:pt>
                <c:pt idx="14">
                  <c:v>6.5639929328621909</c:v>
                </c:pt>
                <c:pt idx="15">
                  <c:v>8.67268817204301</c:v>
                </c:pt>
                <c:pt idx="16">
                  <c:v>8.67268817204301</c:v>
                </c:pt>
                <c:pt idx="17">
                  <c:v>6.7966427350427354</c:v>
                </c:pt>
                <c:pt idx="18">
                  <c:v>6.7966427350427354</c:v>
                </c:pt>
                <c:pt idx="19">
                  <c:v>7.0831790849673206</c:v>
                </c:pt>
                <c:pt idx="20">
                  <c:v>7.0831790849673206</c:v>
                </c:pt>
                <c:pt idx="21">
                  <c:v>8.611599297012301</c:v>
                </c:pt>
                <c:pt idx="22">
                  <c:v>8.611599297012301</c:v>
                </c:pt>
                <c:pt idx="23">
                  <c:v>9.174099297012301</c:v>
                </c:pt>
                <c:pt idx="24">
                  <c:v>9.174099297012301</c:v>
                </c:pt>
                <c:pt idx="25">
                  <c:v>9.174099297012301</c:v>
                </c:pt>
                <c:pt idx="26">
                  <c:v>10.280289727126807</c:v>
                </c:pt>
                <c:pt idx="27">
                  <c:v>10.280289727126807</c:v>
                </c:pt>
                <c:pt idx="28">
                  <c:v>10.280289727126807</c:v>
                </c:pt>
                <c:pt idx="29">
                  <c:v>10.280289727126807</c:v>
                </c:pt>
                <c:pt idx="30">
                  <c:v>10.159420472440946</c:v>
                </c:pt>
                <c:pt idx="31">
                  <c:v>10.159420472440946</c:v>
                </c:pt>
                <c:pt idx="32">
                  <c:v>10.159420472440946</c:v>
                </c:pt>
                <c:pt idx="33">
                  <c:v>10.159420472440946</c:v>
                </c:pt>
                <c:pt idx="34">
                  <c:v>7.7948717948717947</c:v>
                </c:pt>
                <c:pt idx="35">
                  <c:v>7.7948717948717947</c:v>
                </c:pt>
                <c:pt idx="36">
                  <c:v>9.3043247156153068</c:v>
                </c:pt>
                <c:pt idx="37">
                  <c:v>9.3043247156153068</c:v>
                </c:pt>
                <c:pt idx="38">
                  <c:v>7.6237960339943349</c:v>
                </c:pt>
                <c:pt idx="39">
                  <c:v>8.7202531645569614</c:v>
                </c:pt>
                <c:pt idx="40">
                  <c:v>8.8687338501291979</c:v>
                </c:pt>
                <c:pt idx="41">
                  <c:v>7.8468464243845242</c:v>
                </c:pt>
                <c:pt idx="42">
                  <c:v>7.8468464243845242</c:v>
                </c:pt>
                <c:pt idx="43">
                  <c:v>7.8468464243845242</c:v>
                </c:pt>
                <c:pt idx="44">
                  <c:v>9.2959295929592969</c:v>
                </c:pt>
                <c:pt idx="45">
                  <c:v>9.2959295929592969</c:v>
                </c:pt>
                <c:pt idx="46">
                  <c:v>8.9142807738030907</c:v>
                </c:pt>
                <c:pt idx="47">
                  <c:v>8.9142807738030907</c:v>
                </c:pt>
                <c:pt idx="48">
                  <c:v>9.3300970873786415</c:v>
                </c:pt>
                <c:pt idx="49">
                  <c:v>11.039207766990291</c:v>
                </c:pt>
                <c:pt idx="50">
                  <c:v>11.977625009708738</c:v>
                </c:pt>
                <c:pt idx="51">
                  <c:v>7.0308324001493094</c:v>
                </c:pt>
                <c:pt idx="52">
                  <c:v>7.0308324001493094</c:v>
                </c:pt>
                <c:pt idx="53">
                  <c:v>7.0308324001493094</c:v>
                </c:pt>
                <c:pt idx="54">
                  <c:v>7.0308324001493094</c:v>
                </c:pt>
                <c:pt idx="55">
                  <c:v>7.0308324001493094</c:v>
                </c:pt>
                <c:pt idx="56">
                  <c:v>7.0308324001493094</c:v>
                </c:pt>
                <c:pt idx="57">
                  <c:v>7.0308324001493094</c:v>
                </c:pt>
                <c:pt idx="58">
                  <c:v>7.0308324001493094</c:v>
                </c:pt>
                <c:pt idx="59">
                  <c:v>7.0308324001493094</c:v>
                </c:pt>
                <c:pt idx="60">
                  <c:v>7.6810959911732271</c:v>
                </c:pt>
                <c:pt idx="61">
                  <c:v>7.6810959911732271</c:v>
                </c:pt>
                <c:pt idx="62">
                  <c:v>7.6810959911732271</c:v>
                </c:pt>
                <c:pt idx="63">
                  <c:v>7.6810959911732271</c:v>
                </c:pt>
                <c:pt idx="64">
                  <c:v>8.5548675115207384</c:v>
                </c:pt>
                <c:pt idx="65">
                  <c:v>8.6971354838709676</c:v>
                </c:pt>
                <c:pt idx="66">
                  <c:v>8.6971354838709676</c:v>
                </c:pt>
                <c:pt idx="67">
                  <c:v>8.6971354838709676</c:v>
                </c:pt>
                <c:pt idx="68">
                  <c:v>8.7032526881720429</c:v>
                </c:pt>
                <c:pt idx="69">
                  <c:v>9.5917399821905605</c:v>
                </c:pt>
                <c:pt idx="70">
                  <c:v>9.5917399821905605</c:v>
                </c:pt>
                <c:pt idx="71">
                  <c:v>9.5917399821905605</c:v>
                </c:pt>
                <c:pt idx="72">
                  <c:v>9.5917399821905605</c:v>
                </c:pt>
                <c:pt idx="73">
                  <c:v>9.5917399821905605</c:v>
                </c:pt>
                <c:pt idx="74">
                  <c:v>9.6151344612644714</c:v>
                </c:pt>
                <c:pt idx="75">
                  <c:v>9.6151344612644714</c:v>
                </c:pt>
                <c:pt idx="76">
                  <c:v>9.5715540540540545</c:v>
                </c:pt>
                <c:pt idx="77">
                  <c:v>9.5715540540540545</c:v>
                </c:pt>
                <c:pt idx="78">
                  <c:v>6.6758719370416744</c:v>
                </c:pt>
                <c:pt idx="79">
                  <c:v>6.5191890710382516</c:v>
                </c:pt>
                <c:pt idx="80">
                  <c:v>5.4636968530297958</c:v>
                </c:pt>
                <c:pt idx="81">
                  <c:v>6.6109984289080925</c:v>
                </c:pt>
                <c:pt idx="82">
                  <c:v>1.6380764293472894</c:v>
                </c:pt>
                <c:pt idx="83">
                  <c:v>6.9975310173697265</c:v>
                </c:pt>
                <c:pt idx="84">
                  <c:v>6.9975310173697265</c:v>
                </c:pt>
                <c:pt idx="85">
                  <c:v>9.485559174809989</c:v>
                </c:pt>
                <c:pt idx="86">
                  <c:v>9.485559174809989</c:v>
                </c:pt>
                <c:pt idx="87">
                  <c:v>9.485559174809989</c:v>
                </c:pt>
                <c:pt idx="88">
                  <c:v>9.485559174809989</c:v>
                </c:pt>
                <c:pt idx="89">
                  <c:v>9.485559174809989</c:v>
                </c:pt>
                <c:pt idx="90">
                  <c:v>9.2224343675417675</c:v>
                </c:pt>
                <c:pt idx="91">
                  <c:v>8.9753635187580869</c:v>
                </c:pt>
                <c:pt idx="92">
                  <c:v>8.9753635187580869</c:v>
                </c:pt>
                <c:pt idx="93">
                  <c:v>8.9753635187580869</c:v>
                </c:pt>
                <c:pt idx="94">
                  <c:v>1.8293370551291002</c:v>
                </c:pt>
                <c:pt idx="95">
                  <c:v>4.6218520345252774</c:v>
                </c:pt>
                <c:pt idx="96">
                  <c:v>4.6218520345252774</c:v>
                </c:pt>
                <c:pt idx="97">
                  <c:v>6.3954372623574143</c:v>
                </c:pt>
                <c:pt idx="98">
                  <c:v>6.6273932253313692</c:v>
                </c:pt>
                <c:pt idx="99">
                  <c:v>6.6273932253313692</c:v>
                </c:pt>
                <c:pt idx="100">
                  <c:v>7.49227066817667</c:v>
                </c:pt>
                <c:pt idx="101">
                  <c:v>7.22265625</c:v>
                </c:pt>
                <c:pt idx="102">
                  <c:v>7.2900523560209427</c:v>
                </c:pt>
                <c:pt idx="103">
                  <c:v>7.2900523560209427</c:v>
                </c:pt>
                <c:pt idx="104">
                  <c:v>7.9557582278481016</c:v>
                </c:pt>
                <c:pt idx="105">
                  <c:v>7.9557582278481016</c:v>
                </c:pt>
                <c:pt idx="106">
                  <c:v>8.4330096256684488</c:v>
                </c:pt>
                <c:pt idx="107">
                  <c:v>8.4330096256684488</c:v>
                </c:pt>
                <c:pt idx="108">
                  <c:v>9.3187878787878802</c:v>
                </c:pt>
                <c:pt idx="109">
                  <c:v>9.3187878787878802</c:v>
                </c:pt>
                <c:pt idx="110">
                  <c:v>9.3187878787878802</c:v>
                </c:pt>
                <c:pt idx="111">
                  <c:v>9.3187878787878802</c:v>
                </c:pt>
                <c:pt idx="112">
                  <c:v>9.9236546651180788</c:v>
                </c:pt>
                <c:pt idx="113">
                  <c:v>9.9236546651180788</c:v>
                </c:pt>
                <c:pt idx="114">
                  <c:v>11.496966993755576</c:v>
                </c:pt>
                <c:pt idx="115">
                  <c:v>11.496966993755576</c:v>
                </c:pt>
                <c:pt idx="116">
                  <c:v>9.3696703296703294</c:v>
                </c:pt>
                <c:pt idx="117">
                  <c:v>8.4927472527472538</c:v>
                </c:pt>
                <c:pt idx="118">
                  <c:v>8.9285714285714288</c:v>
                </c:pt>
                <c:pt idx="119">
                  <c:v>8.1107626666666679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719A-4854-BA23-AF9D7A1C59B8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representation'!$R$6:$R$49</c:f>
              <c:numCache>
                <c:formatCode>0.00</c:formatCode>
                <c:ptCount val="44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  <c:pt idx="36">
                  <c:v>32.535981449859271</c:v>
                </c:pt>
                <c:pt idx="37">
                  <c:v>40.368631403385955</c:v>
                </c:pt>
                <c:pt idx="38">
                  <c:v>40.368631403385955</c:v>
                </c:pt>
                <c:pt idx="39">
                  <c:v>43.804905107106073</c:v>
                </c:pt>
                <c:pt idx="40">
                  <c:v>41.376769291923189</c:v>
                </c:pt>
                <c:pt idx="41">
                  <c:v>38.18017741606063</c:v>
                </c:pt>
                <c:pt idx="42">
                  <c:v>41.234591609345479</c:v>
                </c:pt>
                <c:pt idx="43">
                  <c:v>40.470988061024265</c:v>
                </c:pt>
              </c:numCache>
            </c:numRef>
          </c:xVal>
          <c:yVal>
            <c:numRef>
              <c:f>'5.) Data for representation'!$U$6:$U$49</c:f>
              <c:numCache>
                <c:formatCode>0.00</c:formatCode>
                <c:ptCount val="44"/>
                <c:pt idx="0">
                  <c:v>7.7331753846153859</c:v>
                </c:pt>
                <c:pt idx="1">
                  <c:v>7.7331753846153859</c:v>
                </c:pt>
                <c:pt idx="2">
                  <c:v>8.8000456621004552</c:v>
                </c:pt>
                <c:pt idx="3">
                  <c:v>8.8000456621004552</c:v>
                </c:pt>
                <c:pt idx="4">
                  <c:v>10.055558628318582</c:v>
                </c:pt>
                <c:pt idx="5">
                  <c:v>10.055558628318582</c:v>
                </c:pt>
                <c:pt idx="6">
                  <c:v>8.8086021505376344</c:v>
                </c:pt>
                <c:pt idx="7">
                  <c:v>8.8086021505376344</c:v>
                </c:pt>
                <c:pt idx="8">
                  <c:v>10.014018176810794</c:v>
                </c:pt>
                <c:pt idx="9">
                  <c:v>10.014018176810794</c:v>
                </c:pt>
                <c:pt idx="10">
                  <c:v>9.2062714383718269</c:v>
                </c:pt>
                <c:pt idx="11">
                  <c:v>9.2062714383718269</c:v>
                </c:pt>
                <c:pt idx="12">
                  <c:v>9.4854355203619907</c:v>
                </c:pt>
                <c:pt idx="13">
                  <c:v>9.029856773637734</c:v>
                </c:pt>
                <c:pt idx="14">
                  <c:v>7.5267011834319524</c:v>
                </c:pt>
                <c:pt idx="15">
                  <c:v>6.9513894324853238</c:v>
                </c:pt>
                <c:pt idx="16">
                  <c:v>6.9513894324853238</c:v>
                </c:pt>
                <c:pt idx="17">
                  <c:v>6.9513894324853238</c:v>
                </c:pt>
                <c:pt idx="18">
                  <c:v>6.9513894324853238</c:v>
                </c:pt>
                <c:pt idx="19">
                  <c:v>7.8997333333333346</c:v>
                </c:pt>
                <c:pt idx="20">
                  <c:v>8.4450541516245501</c:v>
                </c:pt>
                <c:pt idx="21">
                  <c:v>7.9876629015178251</c:v>
                </c:pt>
                <c:pt idx="22">
                  <c:v>7.9876629015178251</c:v>
                </c:pt>
                <c:pt idx="23">
                  <c:v>7.9876629015178251</c:v>
                </c:pt>
                <c:pt idx="24">
                  <c:v>7.9876629015178251</c:v>
                </c:pt>
                <c:pt idx="25">
                  <c:v>9.2730870313037492</c:v>
                </c:pt>
                <c:pt idx="26">
                  <c:v>8.6780385694249649</c:v>
                </c:pt>
                <c:pt idx="27">
                  <c:v>8.6780385694249649</c:v>
                </c:pt>
                <c:pt idx="28">
                  <c:v>9.6131868131868128</c:v>
                </c:pt>
                <c:pt idx="29">
                  <c:v>8.6780385694249649</c:v>
                </c:pt>
                <c:pt idx="30">
                  <c:v>9.6131868131868128</c:v>
                </c:pt>
                <c:pt idx="31">
                  <c:v>9.9633491387652402</c:v>
                </c:pt>
                <c:pt idx="32">
                  <c:v>9.9633491387652402</c:v>
                </c:pt>
                <c:pt idx="33">
                  <c:v>9.5873061007957556</c:v>
                </c:pt>
                <c:pt idx="34">
                  <c:v>9.5873061007957556</c:v>
                </c:pt>
                <c:pt idx="35">
                  <c:v>9.5873061007957556</c:v>
                </c:pt>
                <c:pt idx="36">
                  <c:v>6.7940075757575755</c:v>
                </c:pt>
                <c:pt idx="37">
                  <c:v>7.4945457497048409</c:v>
                </c:pt>
                <c:pt idx="38">
                  <c:v>7.4945457497048409</c:v>
                </c:pt>
                <c:pt idx="39">
                  <c:v>7.9695511950427846</c:v>
                </c:pt>
                <c:pt idx="40">
                  <c:v>7.6992120000000011</c:v>
                </c:pt>
                <c:pt idx="41">
                  <c:v>10.323463142857142</c:v>
                </c:pt>
                <c:pt idx="42">
                  <c:v>10.323463142857142</c:v>
                </c:pt>
                <c:pt idx="43">
                  <c:v>10.323463142857142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719A-4854-BA23-AF9D7A1C59B8}"/>
            </c:ext>
          </c:extLst>
        </c:ser>
        <c:ser>
          <c:idx val="2"/>
          <c:order val="2"/>
          <c:tx>
            <c:v>Propeller Aircrafts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8.5801256032045789E-2"/>
                  <c:y val="-4.7716705543466333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DHC-8 Q300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19A-4854-BA23-AF9D7A1C59B8}"/>
                </c:ext>
              </c:extLst>
            </c:dLbl>
            <c:dLbl>
              <c:idx val="17"/>
              <c:layout>
                <c:manualLayout>
                  <c:x val="-6.1253066029454697E-2"/>
                  <c:y val="4.4008787896543743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Il-14M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719A-4854-BA23-AF9D7A1C59B8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representation'!$AE$6:$AE$48</c:f>
              <c:numCache>
                <c:formatCode>0.00</c:formatCode>
                <c:ptCount val="43"/>
                <c:pt idx="0">
                  <c:v>46.229392966979404</c:v>
                </c:pt>
                <c:pt idx="1">
                  <c:v>48.276200630436158</c:v>
                </c:pt>
                <c:pt idx="2">
                  <c:v>27.892152934338018</c:v>
                </c:pt>
                <c:pt idx="3">
                  <c:v>41.038337757835407</c:v>
                </c:pt>
                <c:pt idx="4">
                  <c:v>46.295788072200239</c:v>
                </c:pt>
                <c:pt idx="5">
                  <c:v>59.533203125000057</c:v>
                </c:pt>
                <c:pt idx="6">
                  <c:v>38.024804325752875</c:v>
                </c:pt>
                <c:pt idx="7">
                  <c:v>45.014679562592995</c:v>
                </c:pt>
                <c:pt idx="8">
                  <c:v>37.584824628731802</c:v>
                </c:pt>
                <c:pt idx="9">
                  <c:v>46.500059394590174</c:v>
                </c:pt>
                <c:pt idx="10">
                  <c:v>66.968450312959803</c:v>
                </c:pt>
                <c:pt idx="11">
                  <c:v>29.988729994634056</c:v>
                </c:pt>
                <c:pt idx="12">
                  <c:v>41.915990164631452</c:v>
                </c:pt>
                <c:pt idx="13">
                  <c:v>32.3445520328725</c:v>
                </c:pt>
                <c:pt idx="14">
                  <c:v>25.965667823766033</c:v>
                </c:pt>
                <c:pt idx="15">
                  <c:v>35.153519515252476</c:v>
                </c:pt>
                <c:pt idx="16">
                  <c:v>52.579144331639988</c:v>
                </c:pt>
                <c:pt idx="17">
                  <c:v>18.081304816724941</c:v>
                </c:pt>
                <c:pt idx="18">
                  <c:v>38.635623073303641</c:v>
                </c:pt>
                <c:pt idx="19">
                  <c:v>38.635623073303641</c:v>
                </c:pt>
                <c:pt idx="20">
                  <c:v>31.706040470283259</c:v>
                </c:pt>
                <c:pt idx="21">
                  <c:v>31.1634903842859</c:v>
                </c:pt>
                <c:pt idx="22">
                  <c:v>33.094925794008446</c:v>
                </c:pt>
                <c:pt idx="23">
                  <c:v>54.971030088038198</c:v>
                </c:pt>
                <c:pt idx="24">
                  <c:v>58.511575105707948</c:v>
                </c:pt>
                <c:pt idx="25">
                  <c:v>31.216317905021853</c:v>
                </c:pt>
                <c:pt idx="26">
                  <c:v>45.381992263117688</c:v>
                </c:pt>
                <c:pt idx="27">
                  <c:v>33.761793274812774</c:v>
                </c:pt>
                <c:pt idx="28">
                  <c:v>35.549513780488638</c:v>
                </c:pt>
                <c:pt idx="29">
                  <c:v>61.90158519779601</c:v>
                </c:pt>
                <c:pt idx="30">
                  <c:v>32.645237443067728</c:v>
                </c:pt>
                <c:pt idx="31">
                  <c:v>40.369752125367711</c:v>
                </c:pt>
                <c:pt idx="32">
                  <c:v>36.685490255855932</c:v>
                </c:pt>
                <c:pt idx="33">
                  <c:v>44.022588307027114</c:v>
                </c:pt>
                <c:pt idx="34">
                  <c:v>48.422259096089206</c:v>
                </c:pt>
                <c:pt idx="35">
                  <c:v>30.472929148996315</c:v>
                </c:pt>
                <c:pt idx="36">
                  <c:v>27.436579948317167</c:v>
                </c:pt>
                <c:pt idx="37">
                  <c:v>35.746252218028637</c:v>
                </c:pt>
                <c:pt idx="38">
                  <c:v>39.270463355720466</c:v>
                </c:pt>
                <c:pt idx="39">
                  <c:v>55.300330582194519</c:v>
                </c:pt>
                <c:pt idx="40">
                  <c:v>28.425688482084254</c:v>
                </c:pt>
                <c:pt idx="41">
                  <c:v>41.980987091732096</c:v>
                </c:pt>
                <c:pt idx="42">
                  <c:v>47.324021812498003</c:v>
                </c:pt>
              </c:numCache>
            </c:numRef>
          </c:xVal>
          <c:yVal>
            <c:numRef>
              <c:f>'5.) Data for representation'!$AH$6:$AH$48</c:f>
              <c:numCache>
                <c:formatCode>General</c:formatCode>
                <c:ptCount val="43"/>
                <c:pt idx="0">
                  <c:v>11.076787155963302</c:v>
                </c:pt>
                <c:pt idx="1">
                  <c:v>11.995122950819672</c:v>
                </c:pt>
                <c:pt idx="2">
                  <c:v>10.046531250000001</c:v>
                </c:pt>
                <c:pt idx="3">
                  <c:v>12.321545955882353</c:v>
                </c:pt>
                <c:pt idx="4">
                  <c:v>13.358718861209962</c:v>
                </c:pt>
                <c:pt idx="5">
                  <c:v>12.602499999999999</c:v>
                </c:pt>
                <c:pt idx="6">
                  <c:v>12.304456057007126</c:v>
                </c:pt>
                <c:pt idx="7">
                  <c:v>12.361513423616058</c:v>
                </c:pt>
                <c:pt idx="8">
                  <c:v>8.075907216494846</c:v>
                </c:pt>
                <c:pt idx="9">
                  <c:v>9.9301624365482244</c:v>
                </c:pt>
                <c:pt idx="10">
                  <c:v>11.54405882352941</c:v>
                </c:pt>
                <c:pt idx="11">
                  <c:v>7.2187793427230051</c:v>
                </c:pt>
                <c:pt idx="12">
                  <c:v>12.033333333333333</c:v>
                </c:pt>
                <c:pt idx="13">
                  <c:v>11.371565750866898</c:v>
                </c:pt>
                <c:pt idx="14">
                  <c:v>12.251852970795568</c:v>
                </c:pt>
                <c:pt idx="15">
                  <c:v>12.251852970795568</c:v>
                </c:pt>
                <c:pt idx="16">
                  <c:v>11.774412254901959</c:v>
                </c:pt>
                <c:pt idx="17">
                  <c:v>10.07913741223671</c:v>
                </c:pt>
                <c:pt idx="18">
                  <c:v>12.12457142857143</c:v>
                </c:pt>
                <c:pt idx="19">
                  <c:v>9.9911428571428562</c:v>
                </c:pt>
                <c:pt idx="20">
                  <c:v>10.989010989010989</c:v>
                </c:pt>
                <c:pt idx="21">
                  <c:v>8.3934747669559631</c:v>
                </c:pt>
                <c:pt idx="22">
                  <c:v>11.982080459770115</c:v>
                </c:pt>
                <c:pt idx="23">
                  <c:v>9.969146825396825</c:v>
                </c:pt>
                <c:pt idx="24">
                  <c:v>10.264624117827553</c:v>
                </c:pt>
                <c:pt idx="25">
                  <c:v>12.665590142857141</c:v>
                </c:pt>
                <c:pt idx="26">
                  <c:v>10.016846092503988</c:v>
                </c:pt>
                <c:pt idx="27">
                  <c:v>12.014285714285714</c:v>
                </c:pt>
                <c:pt idx="28">
                  <c:v>12.014285714285714</c:v>
                </c:pt>
                <c:pt idx="29">
                  <c:v>11.004010000000001</c:v>
                </c:pt>
                <c:pt idx="30">
                  <c:v>8.6926814814814826</c:v>
                </c:pt>
                <c:pt idx="31">
                  <c:v>7.5384615384615383</c:v>
                </c:pt>
                <c:pt idx="32">
                  <c:v>10.816753472222219</c:v>
                </c:pt>
                <c:pt idx="33">
                  <c:v>10.816753472222219</c:v>
                </c:pt>
                <c:pt idx="34">
                  <c:v>10.816753472222219</c:v>
                </c:pt>
                <c:pt idx="35">
                  <c:v>10.031180487804878</c:v>
                </c:pt>
                <c:pt idx="36">
                  <c:v>9.7017295839753448</c:v>
                </c:pt>
                <c:pt idx="37">
                  <c:v>9.0076912811387899</c:v>
                </c:pt>
                <c:pt idx="38">
                  <c:v>9.6979599659284492</c:v>
                </c:pt>
                <c:pt idx="39">
                  <c:v>11.004010000000001</c:v>
                </c:pt>
                <c:pt idx="40">
                  <c:v>9.651015228426397</c:v>
                </c:pt>
                <c:pt idx="41">
                  <c:v>12.061538461538461</c:v>
                </c:pt>
                <c:pt idx="42">
                  <c:v>12.061538461538461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B-719A-4854-BA23-AF9D7A1C59B8}"/>
            </c:ext>
          </c:extLst>
        </c:ser>
        <c:axId val="206308096"/>
        <c:axId val="206310016"/>
      </c:scatterChart>
      <c:valAx>
        <c:axId val="206308096"/>
        <c:scaling>
          <c:orientation val="minMax"/>
          <c:max val="90"/>
          <c:min val="1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Cubic</a:t>
                </a:r>
                <a:r>
                  <a:rPr lang="es-ES_tradnl" baseline="0"/>
                  <a:t> Wing Loading (</a:t>
                </a:r>
                <a:r>
                  <a:rPr lang="en-US" sz="1000">
                    <a:effectLst/>
                    <a:latin typeface="+mn-lt"/>
                  </a:rPr>
                  <a:t>kg/m</a:t>
                </a:r>
                <a:r>
                  <a:rPr lang="en-US" sz="1000" baseline="30000">
                    <a:effectLst/>
                    <a:latin typeface="+mn-lt"/>
                  </a:rPr>
                  <a:t>3</a:t>
                </a:r>
                <a:r>
                  <a:rPr lang="es-ES_tradnl" sz="1000" baseline="0">
                    <a:latin typeface="+mn-lt"/>
                  </a:rPr>
                  <a:t>)</a:t>
                </a:r>
                <a:endParaRPr lang="es-ES_tradnl" sz="100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0.35747761539673112"/>
              <c:y val="0.88482101443530425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10016"/>
        <c:crosses val="autoZero"/>
        <c:crossBetween val="midCat"/>
        <c:majorUnit val="10"/>
        <c:minorUnit val="2"/>
      </c:valAx>
      <c:valAx>
        <c:axId val="2063100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Aspect Ratio (-)</a:t>
                </a:r>
              </a:p>
            </c:rich>
          </c:tx>
          <c:layout>
            <c:manualLayout>
              <c:xMode val="edge"/>
              <c:yMode val="edge"/>
              <c:x val="0"/>
              <c:y val="0.29616670259307698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08096"/>
        <c:crosses val="autoZero"/>
        <c:crossBetween val="midCat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"/>
          <c:y val="0.94909810743675105"/>
          <c:w val="1"/>
          <c:h val="5.0839621801887336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paperSize="9" orientation="portrait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3701851344356171E-2"/>
          <c:y val="2.1104718797888798E-2"/>
          <c:w val="0.86491999330105718"/>
          <c:h val="0.81099271402550122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2"/>
              <c:layout/>
              <c:tx>
                <c:rich>
                  <a:bodyPr/>
                  <a:lstStyle/>
                  <a:p>
                    <a:r>
                      <a:rPr lang="en-US"/>
                      <a:t>Tu-144D</a:t>
                    </a:r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DB9-4E82-BF67-CC5C5774F16F}"/>
                </c:ext>
              </c:extLst>
            </c:dLbl>
            <c:dLbl>
              <c:idx val="94"/>
              <c:layout>
                <c:manualLayout>
                  <c:x val="-0.24889673483673011"/>
                  <c:y val="-0.18838102481512506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DB9-4E82-BF67-CC5C5774F16F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representation'!$D$6:$D$125</c:f>
              <c:numCache>
                <c:formatCode>0.00</c:formatCode>
                <c:ptCount val="120"/>
                <c:pt idx="0">
                  <c:v>561.8878005342832</c:v>
                </c:pt>
                <c:pt idx="1">
                  <c:v>631.34461264470167</c:v>
                </c:pt>
                <c:pt idx="2">
                  <c:v>555.55555555555554</c:v>
                </c:pt>
                <c:pt idx="3">
                  <c:v>616.83006535947709</c:v>
                </c:pt>
                <c:pt idx="4">
                  <c:v>616.83006535947709</c:v>
                </c:pt>
                <c:pt idx="5">
                  <c:v>637.25490196078431</c:v>
                </c:pt>
                <c:pt idx="6">
                  <c:v>645.42483660130711</c:v>
                </c:pt>
                <c:pt idx="7">
                  <c:v>763.8888888888888</c:v>
                </c:pt>
                <c:pt idx="8">
                  <c:v>792.48366013071893</c:v>
                </c:pt>
                <c:pt idx="9">
                  <c:v>545.73574900574454</c:v>
                </c:pt>
                <c:pt idx="10">
                  <c:v>570.03977021652668</c:v>
                </c:pt>
                <c:pt idx="11">
                  <c:v>500.70671378091873</c:v>
                </c:pt>
                <c:pt idx="12">
                  <c:v>535.33568904593642</c:v>
                </c:pt>
                <c:pt idx="13">
                  <c:v>535.33568904593642</c:v>
                </c:pt>
                <c:pt idx="14">
                  <c:v>500.70671378091873</c:v>
                </c:pt>
                <c:pt idx="15">
                  <c:v>536.50537634408602</c:v>
                </c:pt>
                <c:pt idx="16">
                  <c:v>590.15053763440858</c:v>
                </c:pt>
                <c:pt idx="17">
                  <c:v>444.44444444444446</c:v>
                </c:pt>
                <c:pt idx="18">
                  <c:v>453.84615384615387</c:v>
                </c:pt>
                <c:pt idx="19">
                  <c:v>501.30718954248368</c:v>
                </c:pt>
                <c:pt idx="20">
                  <c:v>510.4575163398693</c:v>
                </c:pt>
                <c:pt idx="21">
                  <c:v>549.2091388400703</c:v>
                </c:pt>
                <c:pt idx="22">
                  <c:v>638.18101933216167</c:v>
                </c:pt>
                <c:pt idx="23">
                  <c:v>690.02636203866427</c:v>
                </c:pt>
                <c:pt idx="24">
                  <c:v>747.36379613356758</c:v>
                </c:pt>
                <c:pt idx="25">
                  <c:v>665.14718804920915</c:v>
                </c:pt>
                <c:pt idx="26">
                  <c:v>526.03531300160512</c:v>
                </c:pt>
                <c:pt idx="27">
                  <c:v>562.43980738362768</c:v>
                </c:pt>
                <c:pt idx="28">
                  <c:v>634.15730337078651</c:v>
                </c:pt>
                <c:pt idx="29">
                  <c:v>683.29855537720709</c:v>
                </c:pt>
                <c:pt idx="30">
                  <c:v>632.17322834645665</c:v>
                </c:pt>
                <c:pt idx="31">
                  <c:v>647.17322834645665</c:v>
                </c:pt>
                <c:pt idx="32">
                  <c:v>695.38582677165357</c:v>
                </c:pt>
                <c:pt idx="33">
                  <c:v>706.81102362204729</c:v>
                </c:pt>
                <c:pt idx="34">
                  <c:v>624.34547908232116</c:v>
                </c:pt>
                <c:pt idx="35">
                  <c:v>668.44804318488525</c:v>
                </c:pt>
                <c:pt idx="36">
                  <c:v>497.2285418821096</c:v>
                </c:pt>
                <c:pt idx="37">
                  <c:v>497.2285418821096</c:v>
                </c:pt>
                <c:pt idx="38">
                  <c:v>481.85552407932016</c:v>
                </c:pt>
                <c:pt idx="39">
                  <c:v>539.09985935302393</c:v>
                </c:pt>
                <c:pt idx="40">
                  <c:v>537.98449612403101</c:v>
                </c:pt>
                <c:pt idx="41">
                  <c:v>390.77764751856193</c:v>
                </c:pt>
                <c:pt idx="42">
                  <c:v>412.27041813208285</c:v>
                </c:pt>
                <c:pt idx="43">
                  <c:v>470.88706525986714</c:v>
                </c:pt>
                <c:pt idx="44">
                  <c:v>530.80308030803076</c:v>
                </c:pt>
                <c:pt idx="45">
                  <c:v>555.14301430143018</c:v>
                </c:pt>
                <c:pt idx="46">
                  <c:v>559.81843726359023</c:v>
                </c:pt>
                <c:pt idx="47">
                  <c:v>565.11401707554307</c:v>
                </c:pt>
                <c:pt idx="48">
                  <c:v>434.95145631067959</c:v>
                </c:pt>
                <c:pt idx="49">
                  <c:v>547.57281553398059</c:v>
                </c:pt>
                <c:pt idx="50">
                  <c:v>597.08737864077671</c:v>
                </c:pt>
                <c:pt idx="51">
                  <c:v>462.11272863008588</c:v>
                </c:pt>
                <c:pt idx="52">
                  <c:v>467.33855916386716</c:v>
                </c:pt>
                <c:pt idx="53">
                  <c:v>533.40798805524457</c:v>
                </c:pt>
                <c:pt idx="54">
                  <c:v>533.40798805524457</c:v>
                </c:pt>
                <c:pt idx="55">
                  <c:v>533.40798805524457</c:v>
                </c:pt>
                <c:pt idx="56">
                  <c:v>533.40798805524457</c:v>
                </c:pt>
                <c:pt idx="57">
                  <c:v>550.20530048525575</c:v>
                </c:pt>
                <c:pt idx="58">
                  <c:v>550.20530048525575</c:v>
                </c:pt>
                <c:pt idx="59">
                  <c:v>550.20530048525575</c:v>
                </c:pt>
                <c:pt idx="60">
                  <c:v>592.12945936005895</c:v>
                </c:pt>
                <c:pt idx="61">
                  <c:v>592.12945936005895</c:v>
                </c:pt>
                <c:pt idx="62">
                  <c:v>584.03824935638102</c:v>
                </c:pt>
                <c:pt idx="63">
                  <c:v>584.03824935638102</c:v>
                </c:pt>
                <c:pt idx="64">
                  <c:v>473.9746543778802</c:v>
                </c:pt>
                <c:pt idx="65">
                  <c:v>487.73118279569894</c:v>
                </c:pt>
                <c:pt idx="66">
                  <c:v>526.75268817204301</c:v>
                </c:pt>
                <c:pt idx="67">
                  <c:v>556.02150537634407</c:v>
                </c:pt>
                <c:pt idx="68">
                  <c:v>590.16129032258061</c:v>
                </c:pt>
                <c:pt idx="69">
                  <c:v>565.44968833481744</c:v>
                </c:pt>
                <c:pt idx="70">
                  <c:v>603.73998219056102</c:v>
                </c:pt>
                <c:pt idx="71">
                  <c:v>646.48263579697243</c:v>
                </c:pt>
                <c:pt idx="72">
                  <c:v>603.73998219056102</c:v>
                </c:pt>
                <c:pt idx="73">
                  <c:v>646.48263579697243</c:v>
                </c:pt>
                <c:pt idx="74">
                  <c:v>630.09795191451474</c:v>
                </c:pt>
                <c:pt idx="75">
                  <c:v>670.48975957257346</c:v>
                </c:pt>
                <c:pt idx="76">
                  <c:v>500.45808520384793</c:v>
                </c:pt>
                <c:pt idx="77">
                  <c:v>500.45808520384793</c:v>
                </c:pt>
                <c:pt idx="78">
                  <c:v>590.23430513324979</c:v>
                </c:pt>
                <c:pt idx="79">
                  <c:v>384.15300546448088</c:v>
                </c:pt>
                <c:pt idx="80">
                  <c:v>313.86006026113154</c:v>
                </c:pt>
                <c:pt idx="81">
                  <c:v>373.91987431264732</c:v>
                </c:pt>
                <c:pt idx="82">
                  <c:v>408.80813666436256</c:v>
                </c:pt>
                <c:pt idx="83">
                  <c:v>496.27791563275434</c:v>
                </c:pt>
                <c:pt idx="84">
                  <c:v>516.12903225806451</c:v>
                </c:pt>
                <c:pt idx="85">
                  <c:v>570.0325732899023</c:v>
                </c:pt>
                <c:pt idx="86">
                  <c:v>559.17480998914232</c:v>
                </c:pt>
                <c:pt idx="87">
                  <c:v>601.2486427795875</c:v>
                </c:pt>
                <c:pt idx="88">
                  <c:v>580.8903365906624</c:v>
                </c:pt>
                <c:pt idx="89">
                  <c:v>586.31921824104234</c:v>
                </c:pt>
                <c:pt idx="90">
                  <c:v>590.09546539379483</c:v>
                </c:pt>
                <c:pt idx="91">
                  <c:v>492.89780077619668</c:v>
                </c:pt>
                <c:pt idx="92">
                  <c:v>545.71798188874516</c:v>
                </c:pt>
                <c:pt idx="93">
                  <c:v>572.12160413971537</c:v>
                </c:pt>
                <c:pt idx="94">
                  <c:v>516.59455687369154</c:v>
                </c:pt>
                <c:pt idx="95">
                  <c:v>299.0135635018496</c:v>
                </c:pt>
                <c:pt idx="96">
                  <c:v>321.82490752157833</c:v>
                </c:pt>
                <c:pt idx="97">
                  <c:v>441.82509505703422</c:v>
                </c:pt>
                <c:pt idx="98">
                  <c:v>475.69955817378496</c:v>
                </c:pt>
                <c:pt idx="99">
                  <c:v>500.7363770250368</c:v>
                </c:pt>
                <c:pt idx="100">
                  <c:v>573.41638354095892</c:v>
                </c:pt>
                <c:pt idx="101">
                  <c:v>311.84375</c:v>
                </c:pt>
                <c:pt idx="102">
                  <c:v>385.86387434554973</c:v>
                </c:pt>
                <c:pt idx="103">
                  <c:v>385.86387434554973</c:v>
                </c:pt>
                <c:pt idx="104">
                  <c:v>419.11392405063293</c:v>
                </c:pt>
                <c:pt idx="105">
                  <c:v>419.11392405063293</c:v>
                </c:pt>
                <c:pt idx="106">
                  <c:v>426.89839572192511</c:v>
                </c:pt>
                <c:pt idx="107">
                  <c:v>489.94652406417111</c:v>
                </c:pt>
                <c:pt idx="108">
                  <c:v>507.13749060856497</c:v>
                </c:pt>
                <c:pt idx="109">
                  <c:v>544.70323065364391</c:v>
                </c:pt>
                <c:pt idx="110">
                  <c:v>546.15577260205362</c:v>
                </c:pt>
                <c:pt idx="111">
                  <c:v>590.80891560230407</c:v>
                </c:pt>
                <c:pt idx="112">
                  <c:v>561.36275648470769</c:v>
                </c:pt>
                <c:pt idx="113">
                  <c:v>598.52884243128142</c:v>
                </c:pt>
                <c:pt idx="114">
                  <c:v>647.27921498661908</c:v>
                </c:pt>
                <c:pt idx="115">
                  <c:v>706.95807314897422</c:v>
                </c:pt>
                <c:pt idx="116">
                  <c:v>470.32967032967031</c:v>
                </c:pt>
                <c:pt idx="117">
                  <c:v>461.53846153846155</c:v>
                </c:pt>
                <c:pt idx="118">
                  <c:v>221.42857142857142</c:v>
                </c:pt>
                <c:pt idx="119">
                  <c:v>383.33333333333331</c:v>
                </c:pt>
              </c:numCache>
            </c:numRef>
          </c:xVal>
          <c:yVal>
            <c:numRef>
              <c:f>'5.) Data for representation'!$B$6:$B$125</c:f>
              <c:numCache>
                <c:formatCode>General</c:formatCode>
                <c:ptCount val="120"/>
                <c:pt idx="0">
                  <c:v>63100</c:v>
                </c:pt>
                <c:pt idx="1">
                  <c:v>70900</c:v>
                </c:pt>
                <c:pt idx="2">
                  <c:v>68000</c:v>
                </c:pt>
                <c:pt idx="3">
                  <c:v>75500</c:v>
                </c:pt>
                <c:pt idx="4">
                  <c:v>75500</c:v>
                </c:pt>
                <c:pt idx="5">
                  <c:v>78000</c:v>
                </c:pt>
                <c:pt idx="6">
                  <c:v>79000</c:v>
                </c:pt>
                <c:pt idx="7">
                  <c:v>93500</c:v>
                </c:pt>
                <c:pt idx="8">
                  <c:v>97000</c:v>
                </c:pt>
                <c:pt idx="9">
                  <c:v>123500</c:v>
                </c:pt>
                <c:pt idx="10">
                  <c:v>129000</c:v>
                </c:pt>
                <c:pt idx="11">
                  <c:v>141700</c:v>
                </c:pt>
                <c:pt idx="12">
                  <c:v>151500</c:v>
                </c:pt>
                <c:pt idx="13">
                  <c:v>151500</c:v>
                </c:pt>
                <c:pt idx="14">
                  <c:v>141700</c:v>
                </c:pt>
                <c:pt idx="15">
                  <c:v>49895</c:v>
                </c:pt>
                <c:pt idx="16">
                  <c:v>54884</c:v>
                </c:pt>
                <c:pt idx="17">
                  <c:v>104000</c:v>
                </c:pt>
                <c:pt idx="18">
                  <c:v>106200</c:v>
                </c:pt>
                <c:pt idx="19">
                  <c:v>76700</c:v>
                </c:pt>
                <c:pt idx="20">
                  <c:v>95100</c:v>
                </c:pt>
                <c:pt idx="21">
                  <c:v>50000</c:v>
                </c:pt>
                <c:pt idx="22">
                  <c:v>58100</c:v>
                </c:pt>
                <c:pt idx="23">
                  <c:v>62820</c:v>
                </c:pt>
                <c:pt idx="24">
                  <c:v>68040</c:v>
                </c:pt>
                <c:pt idx="25">
                  <c:v>60555</c:v>
                </c:pt>
                <c:pt idx="26">
                  <c:v>65544</c:v>
                </c:pt>
                <c:pt idx="27">
                  <c:v>70080</c:v>
                </c:pt>
                <c:pt idx="28">
                  <c:v>79016</c:v>
                </c:pt>
                <c:pt idx="29">
                  <c:v>85139</c:v>
                </c:pt>
                <c:pt idx="30">
                  <c:v>80286</c:v>
                </c:pt>
                <c:pt idx="31">
                  <c:v>82191</c:v>
                </c:pt>
                <c:pt idx="32">
                  <c:v>88314</c:v>
                </c:pt>
                <c:pt idx="33">
                  <c:v>89765</c:v>
                </c:pt>
                <c:pt idx="34">
                  <c:v>115660</c:v>
                </c:pt>
                <c:pt idx="35">
                  <c:v>123830</c:v>
                </c:pt>
                <c:pt idx="36">
                  <c:v>24041</c:v>
                </c:pt>
                <c:pt idx="37">
                  <c:v>24041</c:v>
                </c:pt>
                <c:pt idx="38">
                  <c:v>34019</c:v>
                </c:pt>
                <c:pt idx="39">
                  <c:v>38330</c:v>
                </c:pt>
                <c:pt idx="40">
                  <c:v>41640</c:v>
                </c:pt>
                <c:pt idx="41">
                  <c:v>20000</c:v>
                </c:pt>
                <c:pt idx="42">
                  <c:v>21100</c:v>
                </c:pt>
                <c:pt idx="43">
                  <c:v>24100</c:v>
                </c:pt>
                <c:pt idx="44">
                  <c:v>38600</c:v>
                </c:pt>
                <c:pt idx="45">
                  <c:v>40370</c:v>
                </c:pt>
                <c:pt idx="46">
                  <c:v>51800</c:v>
                </c:pt>
                <c:pt idx="47">
                  <c:v>52290</c:v>
                </c:pt>
                <c:pt idx="48">
                  <c:v>44800</c:v>
                </c:pt>
                <c:pt idx="49">
                  <c:v>56400</c:v>
                </c:pt>
                <c:pt idx="50">
                  <c:v>61500</c:v>
                </c:pt>
                <c:pt idx="51">
                  <c:v>123800</c:v>
                </c:pt>
                <c:pt idx="52">
                  <c:v>125200</c:v>
                </c:pt>
                <c:pt idx="53">
                  <c:v>142900</c:v>
                </c:pt>
                <c:pt idx="54">
                  <c:v>142900</c:v>
                </c:pt>
                <c:pt idx="55">
                  <c:v>142900</c:v>
                </c:pt>
                <c:pt idx="56">
                  <c:v>142900</c:v>
                </c:pt>
                <c:pt idx="57">
                  <c:v>147400</c:v>
                </c:pt>
                <c:pt idx="58">
                  <c:v>147400</c:v>
                </c:pt>
                <c:pt idx="59">
                  <c:v>147400</c:v>
                </c:pt>
                <c:pt idx="60">
                  <c:v>161000</c:v>
                </c:pt>
                <c:pt idx="61">
                  <c:v>161000</c:v>
                </c:pt>
                <c:pt idx="62">
                  <c:v>158800</c:v>
                </c:pt>
                <c:pt idx="63">
                  <c:v>158800</c:v>
                </c:pt>
                <c:pt idx="64">
                  <c:v>41141</c:v>
                </c:pt>
                <c:pt idx="65">
                  <c:v>45359</c:v>
                </c:pt>
                <c:pt idx="66">
                  <c:v>48988</c:v>
                </c:pt>
                <c:pt idx="67">
                  <c:v>51710</c:v>
                </c:pt>
                <c:pt idx="68">
                  <c:v>54885</c:v>
                </c:pt>
                <c:pt idx="69">
                  <c:v>63500</c:v>
                </c:pt>
                <c:pt idx="70">
                  <c:v>67800</c:v>
                </c:pt>
                <c:pt idx="71">
                  <c:v>72600</c:v>
                </c:pt>
                <c:pt idx="72">
                  <c:v>67800</c:v>
                </c:pt>
                <c:pt idx="73">
                  <c:v>72600</c:v>
                </c:pt>
                <c:pt idx="74">
                  <c:v>70760</c:v>
                </c:pt>
                <c:pt idx="75">
                  <c:v>75296</c:v>
                </c:pt>
                <c:pt idx="76">
                  <c:v>43700</c:v>
                </c:pt>
                <c:pt idx="77">
                  <c:v>43700</c:v>
                </c:pt>
                <c:pt idx="78">
                  <c:v>165000</c:v>
                </c:pt>
                <c:pt idx="79">
                  <c:v>70300</c:v>
                </c:pt>
                <c:pt idx="80">
                  <c:v>37500</c:v>
                </c:pt>
                <c:pt idx="81">
                  <c:v>47600</c:v>
                </c:pt>
                <c:pt idx="82">
                  <c:v>207000</c:v>
                </c:pt>
                <c:pt idx="83">
                  <c:v>100000</c:v>
                </c:pt>
                <c:pt idx="84">
                  <c:v>104000</c:v>
                </c:pt>
                <c:pt idx="85">
                  <c:v>105000</c:v>
                </c:pt>
                <c:pt idx="86">
                  <c:v>103000</c:v>
                </c:pt>
                <c:pt idx="87">
                  <c:v>110750</c:v>
                </c:pt>
                <c:pt idx="88">
                  <c:v>107000</c:v>
                </c:pt>
                <c:pt idx="89">
                  <c:v>108000</c:v>
                </c:pt>
                <c:pt idx="90">
                  <c:v>49450</c:v>
                </c:pt>
                <c:pt idx="91">
                  <c:v>38101</c:v>
                </c:pt>
                <c:pt idx="92">
                  <c:v>42184</c:v>
                </c:pt>
                <c:pt idx="93">
                  <c:v>44225</c:v>
                </c:pt>
                <c:pt idx="94">
                  <c:v>185070</c:v>
                </c:pt>
                <c:pt idx="95">
                  <c:v>48500</c:v>
                </c:pt>
                <c:pt idx="96">
                  <c:v>52200</c:v>
                </c:pt>
                <c:pt idx="97">
                  <c:v>58100</c:v>
                </c:pt>
                <c:pt idx="98">
                  <c:v>64600</c:v>
                </c:pt>
                <c:pt idx="99">
                  <c:v>68000</c:v>
                </c:pt>
                <c:pt idx="100">
                  <c:v>151898</c:v>
                </c:pt>
                <c:pt idx="101">
                  <c:v>19958</c:v>
                </c:pt>
                <c:pt idx="102">
                  <c:v>29480</c:v>
                </c:pt>
                <c:pt idx="103">
                  <c:v>29480</c:v>
                </c:pt>
                <c:pt idx="104">
                  <c:v>33110</c:v>
                </c:pt>
                <c:pt idx="105">
                  <c:v>33110</c:v>
                </c:pt>
                <c:pt idx="106">
                  <c:v>39915</c:v>
                </c:pt>
                <c:pt idx="107">
                  <c:v>45810</c:v>
                </c:pt>
                <c:pt idx="108">
                  <c:v>40500</c:v>
                </c:pt>
                <c:pt idx="109">
                  <c:v>43500</c:v>
                </c:pt>
                <c:pt idx="110">
                  <c:v>43616</c:v>
                </c:pt>
                <c:pt idx="111">
                  <c:v>47182</c:v>
                </c:pt>
                <c:pt idx="112">
                  <c:v>72500</c:v>
                </c:pt>
                <c:pt idx="113">
                  <c:v>77300</c:v>
                </c:pt>
                <c:pt idx="114">
                  <c:v>72560</c:v>
                </c:pt>
                <c:pt idx="115">
                  <c:v>79250</c:v>
                </c:pt>
                <c:pt idx="116">
                  <c:v>42800</c:v>
                </c:pt>
                <c:pt idx="117">
                  <c:v>42000</c:v>
                </c:pt>
                <c:pt idx="118">
                  <c:v>15500</c:v>
                </c:pt>
                <c:pt idx="119">
                  <c:v>57500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0DB9-4E82-BF67-CC5C5774F16F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a340-600</a:t>
                    </a:r>
                  </a:p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a340-500</a:t>
                    </a:r>
                    <a:endParaRPr lang="en-US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DB9-4E82-BF67-CC5C5774F16F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a380-800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DB9-4E82-BF67-CC5C5774F16F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representation'!$Q$6:$Q$49</c:f>
              <c:numCache>
                <c:formatCode>0.00</c:formatCode>
                <c:ptCount val="44"/>
                <c:pt idx="0">
                  <c:v>634.61538461538464</c:v>
                </c:pt>
                <c:pt idx="1">
                  <c:v>660.38461538461536</c:v>
                </c:pt>
                <c:pt idx="2">
                  <c:v>657.53424657534242</c:v>
                </c:pt>
                <c:pt idx="3">
                  <c:v>748.85844748858449</c:v>
                </c:pt>
                <c:pt idx="4">
                  <c:v>669.24778761061941</c:v>
                </c:pt>
                <c:pt idx="5">
                  <c:v>669.24778761061941</c:v>
                </c:pt>
                <c:pt idx="6">
                  <c:v>539.78494623655911</c:v>
                </c:pt>
                <c:pt idx="7">
                  <c:v>539.78494623655911</c:v>
                </c:pt>
                <c:pt idx="8">
                  <c:v>757.36711649683275</c:v>
                </c:pt>
                <c:pt idx="9">
                  <c:v>761.49820985954273</c:v>
                </c:pt>
                <c:pt idx="10">
                  <c:v>868.96867139263657</c:v>
                </c:pt>
                <c:pt idx="11">
                  <c:v>868.96867139263657</c:v>
                </c:pt>
                <c:pt idx="12">
                  <c:v>633.48416289592762</c:v>
                </c:pt>
                <c:pt idx="13">
                  <c:v>680.59444324790002</c:v>
                </c:pt>
                <c:pt idx="14">
                  <c:v>680.47337278106511</c:v>
                </c:pt>
                <c:pt idx="15">
                  <c:v>621.33072407045006</c:v>
                </c:pt>
                <c:pt idx="16">
                  <c:v>652.44618395303326</c:v>
                </c:pt>
                <c:pt idx="17">
                  <c:v>739.33463796477497</c:v>
                </c:pt>
                <c:pt idx="18">
                  <c:v>739.33463796477497</c:v>
                </c:pt>
                <c:pt idx="19">
                  <c:v>786.28571428571433</c:v>
                </c:pt>
                <c:pt idx="20">
                  <c:v>808.12274368231044</c:v>
                </c:pt>
                <c:pt idx="21">
                  <c:v>504.41228379809388</c:v>
                </c:pt>
                <c:pt idx="22">
                  <c:v>632.54500529474058</c:v>
                </c:pt>
                <c:pt idx="23">
                  <c:v>560.53653370984819</c:v>
                </c:pt>
                <c:pt idx="24">
                  <c:v>659.72467349099895</c:v>
                </c:pt>
                <c:pt idx="25">
                  <c:v>702.09838321293432</c:v>
                </c:pt>
                <c:pt idx="26">
                  <c:v>577.84011220196351</c:v>
                </c:pt>
                <c:pt idx="27">
                  <c:v>695.53529686769514</c:v>
                </c:pt>
                <c:pt idx="28">
                  <c:v>795.4487179487179</c:v>
                </c:pt>
                <c:pt idx="29">
                  <c:v>699.78962131837307</c:v>
                </c:pt>
                <c:pt idx="30">
                  <c:v>804.79166666666663</c:v>
                </c:pt>
                <c:pt idx="31">
                  <c:v>682.0205148054963</c:v>
                </c:pt>
                <c:pt idx="32">
                  <c:v>682.0205148054963</c:v>
                </c:pt>
                <c:pt idx="33">
                  <c:v>604.58885941644564</c:v>
                </c:pt>
                <c:pt idx="34">
                  <c:v>673.76923076923072</c:v>
                </c:pt>
                <c:pt idx="35">
                  <c:v>673.76923076923072</c:v>
                </c:pt>
                <c:pt idx="36">
                  <c:v>591.0454545454545</c:v>
                </c:pt>
                <c:pt idx="37">
                  <c:v>743.0460448642267</c:v>
                </c:pt>
                <c:pt idx="38">
                  <c:v>743.0460448642267</c:v>
                </c:pt>
                <c:pt idx="39">
                  <c:v>806.41487164355271</c:v>
                </c:pt>
                <c:pt idx="40">
                  <c:v>716.66666666666663</c:v>
                </c:pt>
                <c:pt idx="41">
                  <c:v>714.28571428571433</c:v>
                </c:pt>
                <c:pt idx="42">
                  <c:v>771.42857142857144</c:v>
                </c:pt>
                <c:pt idx="43">
                  <c:v>757.14285714285711</c:v>
                </c:pt>
              </c:numCache>
            </c:numRef>
          </c:xVal>
          <c:yVal>
            <c:numRef>
              <c:f>'5.) Data for representation'!$O$6:$O$49</c:f>
              <c:numCache>
                <c:formatCode>General</c:formatCode>
                <c:ptCount val="44"/>
                <c:pt idx="0">
                  <c:v>165000</c:v>
                </c:pt>
                <c:pt idx="1">
                  <c:v>171700</c:v>
                </c:pt>
                <c:pt idx="2">
                  <c:v>144000</c:v>
                </c:pt>
                <c:pt idx="3">
                  <c:v>164000</c:v>
                </c:pt>
                <c:pt idx="4">
                  <c:v>242000</c:v>
                </c:pt>
                <c:pt idx="5">
                  <c:v>242000</c:v>
                </c:pt>
                <c:pt idx="6">
                  <c:v>251000</c:v>
                </c:pt>
                <c:pt idx="7">
                  <c:v>251000</c:v>
                </c:pt>
                <c:pt idx="8">
                  <c:v>275000</c:v>
                </c:pt>
                <c:pt idx="9">
                  <c:v>276500</c:v>
                </c:pt>
                <c:pt idx="10">
                  <c:v>380000</c:v>
                </c:pt>
                <c:pt idx="11">
                  <c:v>380000</c:v>
                </c:pt>
                <c:pt idx="12">
                  <c:v>280000</c:v>
                </c:pt>
                <c:pt idx="13">
                  <c:v>316000</c:v>
                </c:pt>
                <c:pt idx="14">
                  <c:v>575000</c:v>
                </c:pt>
                <c:pt idx="15">
                  <c:v>317500</c:v>
                </c:pt>
                <c:pt idx="16">
                  <c:v>333400</c:v>
                </c:pt>
                <c:pt idx="17">
                  <c:v>377800</c:v>
                </c:pt>
                <c:pt idx="18">
                  <c:v>377800</c:v>
                </c:pt>
                <c:pt idx="19">
                  <c:v>412800</c:v>
                </c:pt>
                <c:pt idx="20">
                  <c:v>447700</c:v>
                </c:pt>
                <c:pt idx="21">
                  <c:v>142900</c:v>
                </c:pt>
                <c:pt idx="22">
                  <c:v>179200</c:v>
                </c:pt>
                <c:pt idx="23">
                  <c:v>158800</c:v>
                </c:pt>
                <c:pt idx="24">
                  <c:v>186900</c:v>
                </c:pt>
                <c:pt idx="25">
                  <c:v>204100</c:v>
                </c:pt>
                <c:pt idx="26">
                  <c:v>247200</c:v>
                </c:pt>
                <c:pt idx="27">
                  <c:v>297550</c:v>
                </c:pt>
                <c:pt idx="28">
                  <c:v>347452</c:v>
                </c:pt>
                <c:pt idx="29">
                  <c:v>299370</c:v>
                </c:pt>
                <c:pt idx="30">
                  <c:v>351533</c:v>
                </c:pt>
                <c:pt idx="31">
                  <c:v>352400</c:v>
                </c:pt>
                <c:pt idx="32">
                  <c:v>352400</c:v>
                </c:pt>
                <c:pt idx="33">
                  <c:v>227930</c:v>
                </c:pt>
                <c:pt idx="34">
                  <c:v>254011</c:v>
                </c:pt>
                <c:pt idx="35">
                  <c:v>254011</c:v>
                </c:pt>
                <c:pt idx="36">
                  <c:v>195045</c:v>
                </c:pt>
                <c:pt idx="37">
                  <c:v>251744</c:v>
                </c:pt>
                <c:pt idx="38">
                  <c:v>251744</c:v>
                </c:pt>
                <c:pt idx="39">
                  <c:v>273294</c:v>
                </c:pt>
                <c:pt idx="40">
                  <c:v>215000</c:v>
                </c:pt>
                <c:pt idx="41">
                  <c:v>250000</c:v>
                </c:pt>
                <c:pt idx="42">
                  <c:v>270000</c:v>
                </c:pt>
                <c:pt idx="43">
                  <c:v>265000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0DB9-4E82-BF67-CC5C5774F16F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1"/>
              <c:layout>
                <c:manualLayout>
                  <c:x val="-0.12217961039054798"/>
                  <c:y val="-7.88602526206705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Piper PA-31 Navajo </a:t>
                    </a:r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0DB9-4E82-BF67-CC5C5774F16F}"/>
                </c:ext>
              </c:extLst>
            </c:dLbl>
            <c:dLbl>
              <c:idx val="21"/>
              <c:layout>
                <c:manualLayout>
                  <c:x val="-0.23641548359932218"/>
                  <c:y val="1.0828115223145201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Tu-114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DB9-4E82-BF67-CC5C5774F16F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representation'!$AD$6:$AD$48</c:f>
              <c:numCache>
                <c:formatCode>0.00</c:formatCode>
                <c:ptCount val="43"/>
                <c:pt idx="0">
                  <c:v>341.28440366972478</c:v>
                </c:pt>
                <c:pt idx="1">
                  <c:v>377.04918032786884</c:v>
                </c:pt>
                <c:pt idx="2">
                  <c:v>249.47499999999999</c:v>
                </c:pt>
                <c:pt idx="3">
                  <c:v>302.68382352941177</c:v>
                </c:pt>
                <c:pt idx="4">
                  <c:v>347.06405693950177</c:v>
                </c:pt>
                <c:pt idx="5">
                  <c:v>476.265625</c:v>
                </c:pt>
                <c:pt idx="6">
                  <c:v>246.72209026128266</c:v>
                </c:pt>
                <c:pt idx="7">
                  <c:v>292.04086481349486</c:v>
                </c:pt>
                <c:pt idx="8">
                  <c:v>202.74914089347078</c:v>
                </c:pt>
                <c:pt idx="9">
                  <c:v>291.87817258883251</c:v>
                </c:pt>
                <c:pt idx="10">
                  <c:v>349.26470588235293</c:v>
                </c:pt>
                <c:pt idx="11">
                  <c:v>138.40375586854461</c:v>
                </c:pt>
                <c:pt idx="12">
                  <c:v>459.16666666666669</c:v>
                </c:pt>
                <c:pt idx="13">
                  <c:v>280.07468658308881</c:v>
                </c:pt>
                <c:pt idx="14">
                  <c:v>163.64551863041291</c:v>
                </c:pt>
                <c:pt idx="15">
                  <c:v>221.55085599194362</c:v>
                </c:pt>
                <c:pt idx="16">
                  <c:v>375.49019607843138</c:v>
                </c:pt>
                <c:pt idx="17">
                  <c:v>180.54162487462386</c:v>
                </c:pt>
                <c:pt idx="18">
                  <c:v>457.14285714285717</c:v>
                </c:pt>
                <c:pt idx="19">
                  <c:v>457.14285714285717</c:v>
                </c:pt>
                <c:pt idx="20">
                  <c:v>286.93528693528691</c:v>
                </c:pt>
                <c:pt idx="21">
                  <c:v>549.66248794599801</c:v>
                </c:pt>
                <c:pt idx="22">
                  <c:v>292.84802043422735</c:v>
                </c:pt>
                <c:pt idx="23">
                  <c:v>275.95238095238096</c:v>
                </c:pt>
                <c:pt idx="24">
                  <c:v>334.02884320343662</c:v>
                </c:pt>
                <c:pt idx="25">
                  <c:v>273.9220779220779</c:v>
                </c:pt>
                <c:pt idx="26">
                  <c:v>227.27272727272728</c:v>
                </c:pt>
                <c:pt idx="27">
                  <c:v>282.47142857142859</c:v>
                </c:pt>
                <c:pt idx="28">
                  <c:v>297.42857142857144</c:v>
                </c:pt>
                <c:pt idx="29">
                  <c:v>391.5</c:v>
                </c:pt>
                <c:pt idx="30">
                  <c:v>169.62962962962962</c:v>
                </c:pt>
                <c:pt idx="31">
                  <c:v>205.84615384615384</c:v>
                </c:pt>
                <c:pt idx="32">
                  <c:v>196.875</c:v>
                </c:pt>
                <c:pt idx="33">
                  <c:v>236.25</c:v>
                </c:pt>
                <c:pt idx="34">
                  <c:v>259.86111111111109</c:v>
                </c:pt>
                <c:pt idx="35">
                  <c:v>195.1219512195122</c:v>
                </c:pt>
                <c:pt idx="36" formatCode="General">
                  <c:v>139.792</c:v>
                </c:pt>
                <c:pt idx="37">
                  <c:v>169.48398576512454</c:v>
                </c:pt>
                <c:pt idx="38">
                  <c:v>190.28960817717206</c:v>
                </c:pt>
                <c:pt idx="39">
                  <c:v>349.75</c:v>
                </c:pt>
                <c:pt idx="40">
                  <c:v>178.42639593908629</c:v>
                </c:pt>
                <c:pt idx="41">
                  <c:v>338.46153846153845</c:v>
                </c:pt>
                <c:pt idx="42">
                  <c:v>381.53846153846155</c:v>
                </c:pt>
              </c:numCache>
            </c:numRef>
          </c:xVal>
          <c:yVal>
            <c:numRef>
              <c:f>'5.) Data for representation'!$AB$6:$AB$48</c:f>
              <c:numCache>
                <c:formatCode>General</c:formatCode>
                <c:ptCount val="43"/>
                <c:pt idx="0">
                  <c:v>18600</c:v>
                </c:pt>
                <c:pt idx="1">
                  <c:v>23000</c:v>
                </c:pt>
                <c:pt idx="2">
                  <c:v>19958</c:v>
                </c:pt>
                <c:pt idx="3">
                  <c:v>16466</c:v>
                </c:pt>
                <c:pt idx="4">
                  <c:v>19505</c:v>
                </c:pt>
                <c:pt idx="5">
                  <c:v>30481</c:v>
                </c:pt>
                <c:pt idx="6">
                  <c:v>10387</c:v>
                </c:pt>
                <c:pt idx="7">
                  <c:v>12292</c:v>
                </c:pt>
                <c:pt idx="8">
                  <c:v>5900</c:v>
                </c:pt>
                <c:pt idx="9">
                  <c:v>11500</c:v>
                </c:pt>
                <c:pt idx="10">
                  <c:v>9500</c:v>
                </c:pt>
                <c:pt idx="11">
                  <c:v>2948</c:v>
                </c:pt>
                <c:pt idx="12">
                  <c:v>55100</c:v>
                </c:pt>
                <c:pt idx="13">
                  <c:v>21000</c:v>
                </c:pt>
                <c:pt idx="14">
                  <c:v>6500</c:v>
                </c:pt>
                <c:pt idx="15">
                  <c:v>8800</c:v>
                </c:pt>
                <c:pt idx="16">
                  <c:v>19150</c:v>
                </c:pt>
                <c:pt idx="17">
                  <c:v>18000</c:v>
                </c:pt>
                <c:pt idx="18">
                  <c:v>64000</c:v>
                </c:pt>
                <c:pt idx="19">
                  <c:v>64000</c:v>
                </c:pt>
                <c:pt idx="20">
                  <c:v>23500</c:v>
                </c:pt>
                <c:pt idx="21">
                  <c:v>171000</c:v>
                </c:pt>
                <c:pt idx="22">
                  <c:v>22930</c:v>
                </c:pt>
                <c:pt idx="23">
                  <c:v>6954</c:v>
                </c:pt>
                <c:pt idx="24">
                  <c:v>10886</c:v>
                </c:pt>
                <c:pt idx="25">
                  <c:v>21092</c:v>
                </c:pt>
                <c:pt idx="26">
                  <c:v>5700</c:v>
                </c:pt>
                <c:pt idx="27">
                  <c:v>19773</c:v>
                </c:pt>
                <c:pt idx="28">
                  <c:v>20820</c:v>
                </c:pt>
                <c:pt idx="29">
                  <c:v>15660</c:v>
                </c:pt>
                <c:pt idx="30">
                  <c:v>4580</c:v>
                </c:pt>
                <c:pt idx="31">
                  <c:v>5352</c:v>
                </c:pt>
                <c:pt idx="32">
                  <c:v>5670</c:v>
                </c:pt>
                <c:pt idx="33">
                  <c:v>6804</c:v>
                </c:pt>
                <c:pt idx="34">
                  <c:v>7484</c:v>
                </c:pt>
                <c:pt idx="35">
                  <c:v>8000</c:v>
                </c:pt>
                <c:pt idx="36" formatCode="0">
                  <c:v>3629.0003200000001</c:v>
                </c:pt>
                <c:pt idx="37">
                  <c:v>3810</c:v>
                </c:pt>
                <c:pt idx="38">
                  <c:v>4468</c:v>
                </c:pt>
                <c:pt idx="39">
                  <c:v>13990</c:v>
                </c:pt>
                <c:pt idx="40">
                  <c:v>7030</c:v>
                </c:pt>
                <c:pt idx="41">
                  <c:v>22000</c:v>
                </c:pt>
                <c:pt idx="42">
                  <c:v>24800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C-0DB9-4E82-BF67-CC5C5774F16F}"/>
            </c:ext>
          </c:extLst>
        </c:ser>
        <c:axId val="244139136"/>
        <c:axId val="244141056"/>
      </c:scatterChart>
      <c:valAx>
        <c:axId val="2441391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Wing Loading (kg/m2)</a:t>
                </a:r>
              </a:p>
            </c:rich>
          </c:tx>
          <c:layout>
            <c:manualLayout>
              <c:xMode val="edge"/>
              <c:yMode val="edge"/>
              <c:x val="0.39403584695959298"/>
              <c:y val="0.89399605343048039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141056"/>
        <c:crosses val="autoZero"/>
        <c:crossBetween val="midCat"/>
      </c:valAx>
      <c:valAx>
        <c:axId val="244141056"/>
        <c:scaling>
          <c:orientation val="minMax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Maximum Take-Off Mass (kg)</a:t>
                </a:r>
              </a:p>
            </c:rich>
          </c:tx>
          <c:layout>
            <c:manualLayout>
              <c:xMode val="edge"/>
              <c:yMode val="edge"/>
              <c:x val="4.9337281326330854E-4"/>
              <c:y val="0.22812732116356593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139136"/>
        <c:crosses val="autoZero"/>
        <c:crossBetween val="midCat"/>
        <c:dispUnits>
          <c:builtInUnit val="hundred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"/>
          <c:y val="0.95421554341226478"/>
          <c:w val="1"/>
          <c:h val="4.57844565877353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7701235632722691E-2"/>
          <c:y val="2.1176381299332084E-2"/>
          <c:w val="0.87239007743798425"/>
          <c:h val="0.82191165755919959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4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b737-400</a:t>
                    </a:r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FF0-4913-A911-CCD3A9871038}"/>
                </c:ext>
              </c:extLst>
            </c:dLbl>
            <c:dLbl>
              <c:idx val="82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FF0-4913-A911-CCD3A9871038}"/>
                </c:ext>
              </c:extLst>
            </c:dLbl>
            <c:dLbl>
              <c:idx val="94"/>
              <c:layout>
                <c:manualLayout>
                  <c:x val="-0.26428407923235614"/>
                  <c:y val="-6.99800345675656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FF0-4913-A911-CCD3A9871038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representation'!$E$6:$E$125</c:f>
              <c:numCache>
                <c:formatCode>0.00</c:formatCode>
                <c:ptCount val="120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  <c:pt idx="36">
                  <c:v>71.508523491959934</c:v>
                </c:pt>
                <c:pt idx="37">
                  <c:v>71.508523491959934</c:v>
                </c:pt>
                <c:pt idx="38">
                  <c:v>57.347500209263799</c:v>
                </c:pt>
                <c:pt idx="39">
                  <c:v>63.934374136806284</c:v>
                </c:pt>
                <c:pt idx="40">
                  <c:v>61.150396846577316</c:v>
                </c:pt>
                <c:pt idx="41">
                  <c:v>54.6235061918021</c:v>
                </c:pt>
                <c:pt idx="42">
                  <c:v>57.627799032351213</c:v>
                </c:pt>
                <c:pt idx="43">
                  <c:v>65.821324961121533</c:v>
                </c:pt>
                <c:pt idx="44">
                  <c:v>62.245290673334416</c:v>
                </c:pt>
                <c:pt idx="45">
                  <c:v>65.099543639443269</c:v>
                </c:pt>
                <c:pt idx="46">
                  <c:v>58.19771273365869</c:v>
                </c:pt>
                <c:pt idx="47">
                  <c:v>58.748231637896005</c:v>
                </c:pt>
                <c:pt idx="48">
                  <c:v>42.857040448310997</c:v>
                </c:pt>
                <c:pt idx="49">
                  <c:v>53.953952707248661</c:v>
                </c:pt>
                <c:pt idx="50">
                  <c:v>58.832767579712637</c:v>
                </c:pt>
                <c:pt idx="51">
                  <c:v>28.233295540695462</c:v>
                </c:pt>
                <c:pt idx="52">
                  <c:v>28.5525735193463</c:v>
                </c:pt>
                <c:pt idx="53">
                  <c:v>32.589159392289027</c:v>
                </c:pt>
                <c:pt idx="54">
                  <c:v>32.589159392289027</c:v>
                </c:pt>
                <c:pt idx="55">
                  <c:v>32.589159392289027</c:v>
                </c:pt>
                <c:pt idx="56">
                  <c:v>32.589159392289027</c:v>
                </c:pt>
                <c:pt idx="57">
                  <c:v>33.615410037952437</c:v>
                </c:pt>
                <c:pt idx="58">
                  <c:v>33.615410037952437</c:v>
                </c:pt>
                <c:pt idx="59">
                  <c:v>33.615410037952437</c:v>
                </c:pt>
                <c:pt idx="60">
                  <c:v>35.909723791072864</c:v>
                </c:pt>
                <c:pt idx="61">
                  <c:v>35.909723791072864</c:v>
                </c:pt>
                <c:pt idx="62">
                  <c:v>35.419031913182422</c:v>
                </c:pt>
                <c:pt idx="63">
                  <c:v>35.419031913182422</c:v>
                </c:pt>
                <c:pt idx="64">
                  <c:v>50.873926238131496</c:v>
                </c:pt>
                <c:pt idx="65">
                  <c:v>50.575367657287458</c:v>
                </c:pt>
                <c:pt idx="66">
                  <c:v>54.621709270380698</c:v>
                </c:pt>
                <c:pt idx="67">
                  <c:v>57.656744230656194</c:v>
                </c:pt>
                <c:pt idx="68">
                  <c:v>61.196875016429424</c:v>
                </c:pt>
                <c:pt idx="69">
                  <c:v>53.358558800910792</c:v>
                </c:pt>
                <c:pt idx="70">
                  <c:v>56.971815538610258</c:v>
                </c:pt>
                <c:pt idx="71">
                  <c:v>61.005218408600371</c:v>
                </c:pt>
                <c:pt idx="72">
                  <c:v>56.971815538610258</c:v>
                </c:pt>
                <c:pt idx="73">
                  <c:v>61.005218408600371</c:v>
                </c:pt>
                <c:pt idx="74">
                  <c:v>59.459080641770825</c:v>
                </c:pt>
                <c:pt idx="75">
                  <c:v>63.270646353911481</c:v>
                </c:pt>
                <c:pt idx="76">
                  <c:v>53.556334625677863</c:v>
                </c:pt>
                <c:pt idx="77">
                  <c:v>53.556334625677863</c:v>
                </c:pt>
                <c:pt idx="78">
                  <c:v>35.301625169436598</c:v>
                </c:pt>
                <c:pt idx="79">
                  <c:v>28.39740729404723</c:v>
                </c:pt>
                <c:pt idx="80">
                  <c:v>28.713652942616243</c:v>
                </c:pt>
                <c:pt idx="81">
                  <c:v>33.140903736014714</c:v>
                </c:pt>
                <c:pt idx="82">
                  <c:v>18.167456290344933</c:v>
                </c:pt>
                <c:pt idx="83">
                  <c:v>34.961288023640023</c:v>
                </c:pt>
                <c:pt idx="84">
                  <c:v>36.359739544585622</c:v>
                </c:pt>
                <c:pt idx="85">
                  <c:v>42.000538658682444</c:v>
                </c:pt>
                <c:pt idx="86">
                  <c:v>41.200528398517065</c:v>
                </c:pt>
                <c:pt idx="87">
                  <c:v>44.300568156657917</c:v>
                </c:pt>
                <c:pt idx="88">
                  <c:v>42.800548918847824</c:v>
                </c:pt>
                <c:pt idx="89">
                  <c:v>43.200554048930513</c:v>
                </c:pt>
                <c:pt idx="90">
                  <c:v>64.461479337330104</c:v>
                </c:pt>
                <c:pt idx="91">
                  <c:v>56.061812357314039</c:v>
                </c:pt>
                <c:pt idx="92">
                  <c:v>62.069538659902243</c:v>
                </c:pt>
                <c:pt idx="93">
                  <c:v>65.072666111183779</c:v>
                </c:pt>
                <c:pt idx="94">
                  <c:v>27.293342577160935</c:v>
                </c:pt>
                <c:pt idx="95">
                  <c:v>23.478236000804269</c:v>
                </c:pt>
                <c:pt idx="96">
                  <c:v>25.269359159628511</c:v>
                </c:pt>
                <c:pt idx="97">
                  <c:v>38.528979229570567</c:v>
                </c:pt>
                <c:pt idx="98">
                  <c:v>40.820927020565875</c:v>
                </c:pt>
                <c:pt idx="99">
                  <c:v>42.969396863753552</c:v>
                </c:pt>
                <c:pt idx="100">
                  <c:v>35.231336481390805</c:v>
                </c:pt>
                <c:pt idx="101">
                  <c:v>38.980468750000036</c:v>
                </c:pt>
                <c:pt idx="102">
                  <c:v>44.145601775101468</c:v>
                </c:pt>
                <c:pt idx="103">
                  <c:v>44.145601775101468</c:v>
                </c:pt>
                <c:pt idx="104">
                  <c:v>47.154000505899575</c:v>
                </c:pt>
                <c:pt idx="105">
                  <c:v>47.154000505899575</c:v>
                </c:pt>
                <c:pt idx="106">
                  <c:v>44.148781061285938</c:v>
                </c:pt>
                <c:pt idx="107">
                  <c:v>50.66906326988623</c:v>
                </c:pt>
                <c:pt idx="108">
                  <c:v>56.749372591386873</c:v>
                </c:pt>
                <c:pt idx="109">
                  <c:v>60.953029820378489</c:v>
                </c:pt>
                <c:pt idx="110">
                  <c:v>61.115571233232835</c:v>
                </c:pt>
                <c:pt idx="111">
                  <c:v>66.112318459427541</c:v>
                </c:pt>
                <c:pt idx="112">
                  <c:v>49.396524206688554</c:v>
                </c:pt>
                <c:pt idx="113">
                  <c:v>52.66691477485552</c:v>
                </c:pt>
                <c:pt idx="114">
                  <c:v>61.134850590870109</c:v>
                </c:pt>
                <c:pt idx="115">
                  <c:v>66.771456854002977</c:v>
                </c:pt>
                <c:pt idx="116">
                  <c:v>49.303946166701238</c:v>
                </c:pt>
                <c:pt idx="117">
                  <c:v>48.382377079473173</c:v>
                </c:pt>
                <c:pt idx="118">
                  <c:v>26.465776349547259</c:v>
                </c:pt>
                <c:pt idx="119">
                  <c:v>31.299035602229509</c:v>
                </c:pt>
              </c:numCache>
            </c:numRef>
          </c:xVal>
          <c:yVal>
            <c:numRef>
              <c:f>'5.) Data for representation'!$C$6:$C$125</c:f>
              <c:numCache>
                <c:formatCode>General</c:formatCode>
                <c:ptCount val="120"/>
                <c:pt idx="0">
                  <c:v>112.3</c:v>
                </c:pt>
                <c:pt idx="1">
                  <c:v>112.3</c:v>
                </c:pt>
                <c:pt idx="2">
                  <c:v>122.4</c:v>
                </c:pt>
                <c:pt idx="3">
                  <c:v>122.4</c:v>
                </c:pt>
                <c:pt idx="4">
                  <c:v>122.4</c:v>
                </c:pt>
                <c:pt idx="5">
                  <c:v>122.4</c:v>
                </c:pt>
                <c:pt idx="6">
                  <c:v>122.4</c:v>
                </c:pt>
                <c:pt idx="7">
                  <c:v>122.4</c:v>
                </c:pt>
                <c:pt idx="8">
                  <c:v>122.4</c:v>
                </c:pt>
                <c:pt idx="9">
                  <c:v>226.3</c:v>
                </c:pt>
                <c:pt idx="10">
                  <c:v>226.3</c:v>
                </c:pt>
                <c:pt idx="11">
                  <c:v>283</c:v>
                </c:pt>
                <c:pt idx="12">
                  <c:v>283</c:v>
                </c:pt>
                <c:pt idx="13">
                  <c:v>283</c:v>
                </c:pt>
                <c:pt idx="14">
                  <c:v>283</c:v>
                </c:pt>
                <c:pt idx="15">
                  <c:v>93</c:v>
                </c:pt>
                <c:pt idx="16">
                  <c:v>93</c:v>
                </c:pt>
                <c:pt idx="17">
                  <c:v>234</c:v>
                </c:pt>
                <c:pt idx="18">
                  <c:v>234</c:v>
                </c:pt>
                <c:pt idx="19">
                  <c:v>153</c:v>
                </c:pt>
                <c:pt idx="20">
                  <c:v>153</c:v>
                </c:pt>
                <c:pt idx="21">
                  <c:v>91.04</c:v>
                </c:pt>
                <c:pt idx="22">
                  <c:v>91.04</c:v>
                </c:pt>
                <c:pt idx="23">
                  <c:v>91.04</c:v>
                </c:pt>
                <c:pt idx="24">
                  <c:v>91.04</c:v>
                </c:pt>
                <c:pt idx="25">
                  <c:v>91.04</c:v>
                </c:pt>
                <c:pt idx="26">
                  <c:v>124.6</c:v>
                </c:pt>
                <c:pt idx="27">
                  <c:v>124.6</c:v>
                </c:pt>
                <c:pt idx="28">
                  <c:v>124.6</c:v>
                </c:pt>
                <c:pt idx="29">
                  <c:v>124.6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185.25</c:v>
                </c:pt>
                <c:pt idx="35">
                  <c:v>185.25</c:v>
                </c:pt>
                <c:pt idx="36">
                  <c:v>48.35</c:v>
                </c:pt>
                <c:pt idx="37">
                  <c:v>48.35</c:v>
                </c:pt>
                <c:pt idx="38">
                  <c:v>70.599999999999994</c:v>
                </c:pt>
                <c:pt idx="39">
                  <c:v>71.099999999999994</c:v>
                </c:pt>
                <c:pt idx="40">
                  <c:v>77.400000000000006</c:v>
                </c:pt>
                <c:pt idx="41">
                  <c:v>51.18</c:v>
                </c:pt>
                <c:pt idx="42">
                  <c:v>51.18</c:v>
                </c:pt>
                <c:pt idx="43">
                  <c:v>51.18</c:v>
                </c:pt>
                <c:pt idx="44">
                  <c:v>72.72</c:v>
                </c:pt>
                <c:pt idx="45">
                  <c:v>72.72</c:v>
                </c:pt>
                <c:pt idx="46">
                  <c:v>92.53</c:v>
                </c:pt>
                <c:pt idx="47">
                  <c:v>92.53</c:v>
                </c:pt>
                <c:pt idx="48">
                  <c:v>103</c:v>
                </c:pt>
                <c:pt idx="49">
                  <c:v>103</c:v>
                </c:pt>
                <c:pt idx="50">
                  <c:v>103</c:v>
                </c:pt>
                <c:pt idx="51">
                  <c:v>267.89999999999998</c:v>
                </c:pt>
                <c:pt idx="52">
                  <c:v>267.89999999999998</c:v>
                </c:pt>
                <c:pt idx="53">
                  <c:v>267.89999999999998</c:v>
                </c:pt>
                <c:pt idx="54">
                  <c:v>267.89999999999998</c:v>
                </c:pt>
                <c:pt idx="55">
                  <c:v>267.89999999999998</c:v>
                </c:pt>
                <c:pt idx="56">
                  <c:v>267.89999999999998</c:v>
                </c:pt>
                <c:pt idx="57">
                  <c:v>267.89999999999998</c:v>
                </c:pt>
                <c:pt idx="58">
                  <c:v>267.89999999999998</c:v>
                </c:pt>
                <c:pt idx="59">
                  <c:v>267.89999999999998</c:v>
                </c:pt>
                <c:pt idx="60">
                  <c:v>271.89999999999998</c:v>
                </c:pt>
                <c:pt idx="61">
                  <c:v>271.89999999999998</c:v>
                </c:pt>
                <c:pt idx="62">
                  <c:v>271.89999999999998</c:v>
                </c:pt>
                <c:pt idx="63">
                  <c:v>271.89999999999998</c:v>
                </c:pt>
                <c:pt idx="64">
                  <c:v>86.8</c:v>
                </c:pt>
                <c:pt idx="65">
                  <c:v>93</c:v>
                </c:pt>
                <c:pt idx="66">
                  <c:v>93</c:v>
                </c:pt>
                <c:pt idx="67">
                  <c:v>93</c:v>
                </c:pt>
                <c:pt idx="68">
                  <c:v>93</c:v>
                </c:pt>
                <c:pt idx="69">
                  <c:v>112.3</c:v>
                </c:pt>
                <c:pt idx="70">
                  <c:v>112.3</c:v>
                </c:pt>
                <c:pt idx="71">
                  <c:v>112.3</c:v>
                </c:pt>
                <c:pt idx="72">
                  <c:v>112.3</c:v>
                </c:pt>
                <c:pt idx="73">
                  <c:v>112.3</c:v>
                </c:pt>
                <c:pt idx="74">
                  <c:v>112.3</c:v>
                </c:pt>
                <c:pt idx="75">
                  <c:v>112.3</c:v>
                </c:pt>
                <c:pt idx="76">
                  <c:v>87.32</c:v>
                </c:pt>
                <c:pt idx="77">
                  <c:v>87.32</c:v>
                </c:pt>
                <c:pt idx="78">
                  <c:v>279.55</c:v>
                </c:pt>
                <c:pt idx="79">
                  <c:v>183</c:v>
                </c:pt>
                <c:pt idx="80">
                  <c:v>119.48</c:v>
                </c:pt>
                <c:pt idx="81">
                  <c:v>127.3</c:v>
                </c:pt>
                <c:pt idx="82">
                  <c:v>506.35</c:v>
                </c:pt>
                <c:pt idx="83">
                  <c:v>201.5</c:v>
                </c:pt>
                <c:pt idx="84">
                  <c:v>201.5</c:v>
                </c:pt>
                <c:pt idx="85">
                  <c:v>184.2</c:v>
                </c:pt>
                <c:pt idx="86">
                  <c:v>184.2</c:v>
                </c:pt>
                <c:pt idx="87">
                  <c:v>184.2</c:v>
                </c:pt>
                <c:pt idx="88">
                  <c:v>184.2</c:v>
                </c:pt>
                <c:pt idx="89">
                  <c:v>184.2</c:v>
                </c:pt>
                <c:pt idx="90">
                  <c:v>83.8</c:v>
                </c:pt>
                <c:pt idx="91">
                  <c:v>77.3</c:v>
                </c:pt>
                <c:pt idx="92">
                  <c:v>77.3</c:v>
                </c:pt>
                <c:pt idx="93">
                  <c:v>77.3</c:v>
                </c:pt>
                <c:pt idx="94">
                  <c:v>358.25</c:v>
                </c:pt>
                <c:pt idx="95">
                  <c:v>162.19999999999999</c:v>
                </c:pt>
                <c:pt idx="96">
                  <c:v>162.19999999999999</c:v>
                </c:pt>
                <c:pt idx="97">
                  <c:v>131.5</c:v>
                </c:pt>
                <c:pt idx="98">
                  <c:v>135.80000000000001</c:v>
                </c:pt>
                <c:pt idx="99">
                  <c:v>135.80000000000001</c:v>
                </c:pt>
                <c:pt idx="100">
                  <c:v>264.89999999999998</c:v>
                </c:pt>
                <c:pt idx="101">
                  <c:v>64</c:v>
                </c:pt>
                <c:pt idx="102">
                  <c:v>76.400000000000006</c:v>
                </c:pt>
                <c:pt idx="103">
                  <c:v>76.400000000000006</c:v>
                </c:pt>
                <c:pt idx="104">
                  <c:v>79</c:v>
                </c:pt>
                <c:pt idx="105">
                  <c:v>79</c:v>
                </c:pt>
                <c:pt idx="106">
                  <c:v>93.5</c:v>
                </c:pt>
                <c:pt idx="107">
                  <c:v>93.5</c:v>
                </c:pt>
                <c:pt idx="108">
                  <c:v>79.86</c:v>
                </c:pt>
                <c:pt idx="109">
                  <c:v>79.86</c:v>
                </c:pt>
                <c:pt idx="110">
                  <c:v>79.86</c:v>
                </c:pt>
                <c:pt idx="111">
                  <c:v>79.86</c:v>
                </c:pt>
                <c:pt idx="112">
                  <c:v>129.15</c:v>
                </c:pt>
                <c:pt idx="113">
                  <c:v>129.15</c:v>
                </c:pt>
                <c:pt idx="114">
                  <c:v>112.1</c:v>
                </c:pt>
                <c:pt idx="115">
                  <c:v>112.1</c:v>
                </c:pt>
                <c:pt idx="116">
                  <c:v>91</c:v>
                </c:pt>
                <c:pt idx="117">
                  <c:v>91</c:v>
                </c:pt>
                <c:pt idx="118">
                  <c:v>70</c:v>
                </c:pt>
                <c:pt idx="119">
                  <c:v>150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5FF0-4913-A911-CCD3A9871038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a380-800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FF0-4913-A911-CCD3A9871038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representation'!$R$6:$R$49</c:f>
              <c:numCache>
                <c:formatCode>0.00</c:formatCode>
                <c:ptCount val="44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  <c:pt idx="36">
                  <c:v>32.535981449859271</c:v>
                </c:pt>
                <c:pt idx="37">
                  <c:v>40.368631403385955</c:v>
                </c:pt>
                <c:pt idx="38">
                  <c:v>40.368631403385955</c:v>
                </c:pt>
                <c:pt idx="39">
                  <c:v>43.804905107106073</c:v>
                </c:pt>
                <c:pt idx="40">
                  <c:v>41.376769291923189</c:v>
                </c:pt>
                <c:pt idx="41">
                  <c:v>38.18017741606063</c:v>
                </c:pt>
                <c:pt idx="42">
                  <c:v>41.234591609345479</c:v>
                </c:pt>
                <c:pt idx="43">
                  <c:v>40.470988061024265</c:v>
                </c:pt>
              </c:numCache>
            </c:numRef>
          </c:xVal>
          <c:yVal>
            <c:numRef>
              <c:f>'5.) Data for representation'!$P$6:$P$49</c:f>
              <c:numCache>
                <c:formatCode>General</c:formatCode>
                <c:ptCount val="44"/>
                <c:pt idx="0">
                  <c:v>260</c:v>
                </c:pt>
                <c:pt idx="1">
                  <c:v>260</c:v>
                </c:pt>
                <c:pt idx="2">
                  <c:v>219</c:v>
                </c:pt>
                <c:pt idx="3">
                  <c:v>219</c:v>
                </c:pt>
                <c:pt idx="4">
                  <c:v>361.6</c:v>
                </c:pt>
                <c:pt idx="5">
                  <c:v>361.6</c:v>
                </c:pt>
                <c:pt idx="6">
                  <c:v>465</c:v>
                </c:pt>
                <c:pt idx="7">
                  <c:v>465</c:v>
                </c:pt>
                <c:pt idx="8">
                  <c:v>363.1</c:v>
                </c:pt>
                <c:pt idx="9">
                  <c:v>363.1</c:v>
                </c:pt>
                <c:pt idx="10">
                  <c:v>437.3</c:v>
                </c:pt>
                <c:pt idx="11">
                  <c:v>437.3</c:v>
                </c:pt>
                <c:pt idx="12">
                  <c:v>442</c:v>
                </c:pt>
                <c:pt idx="13">
                  <c:v>464.3</c:v>
                </c:pt>
                <c:pt idx="14">
                  <c:v>845</c:v>
                </c:pt>
                <c:pt idx="15">
                  <c:v>511</c:v>
                </c:pt>
                <c:pt idx="16">
                  <c:v>511</c:v>
                </c:pt>
                <c:pt idx="17">
                  <c:v>511</c:v>
                </c:pt>
                <c:pt idx="18">
                  <c:v>511</c:v>
                </c:pt>
                <c:pt idx="19">
                  <c:v>525</c:v>
                </c:pt>
                <c:pt idx="20">
                  <c:v>554</c:v>
                </c:pt>
                <c:pt idx="21">
                  <c:v>283.3</c:v>
                </c:pt>
                <c:pt idx="22">
                  <c:v>283.3</c:v>
                </c:pt>
                <c:pt idx="23">
                  <c:v>283.3</c:v>
                </c:pt>
                <c:pt idx="24">
                  <c:v>283.3</c:v>
                </c:pt>
                <c:pt idx="25">
                  <c:v>290.7</c:v>
                </c:pt>
                <c:pt idx="26">
                  <c:v>427.8</c:v>
                </c:pt>
                <c:pt idx="27">
                  <c:v>427.8</c:v>
                </c:pt>
                <c:pt idx="28">
                  <c:v>436.8</c:v>
                </c:pt>
                <c:pt idx="29">
                  <c:v>427.8</c:v>
                </c:pt>
                <c:pt idx="30">
                  <c:v>436.8</c:v>
                </c:pt>
                <c:pt idx="31">
                  <c:v>516.70000000000005</c:v>
                </c:pt>
                <c:pt idx="32">
                  <c:v>516.70000000000005</c:v>
                </c:pt>
                <c:pt idx="33">
                  <c:v>377</c:v>
                </c:pt>
                <c:pt idx="34">
                  <c:v>377</c:v>
                </c:pt>
                <c:pt idx="35">
                  <c:v>377</c:v>
                </c:pt>
                <c:pt idx="36">
                  <c:v>330</c:v>
                </c:pt>
                <c:pt idx="37">
                  <c:v>338.8</c:v>
                </c:pt>
                <c:pt idx="38">
                  <c:v>338.8</c:v>
                </c:pt>
                <c:pt idx="39">
                  <c:v>338.9</c:v>
                </c:pt>
                <c:pt idx="40">
                  <c:v>300</c:v>
                </c:pt>
                <c:pt idx="41">
                  <c:v>350</c:v>
                </c:pt>
                <c:pt idx="42">
                  <c:v>350</c:v>
                </c:pt>
                <c:pt idx="43">
                  <c:v>350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5FF0-4913-A911-CCD3A9871038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Il-14M</a:t>
                    </a:r>
                    <a:endParaRPr lang="en-US"/>
                  </a:p>
                </c:rich>
              </c:tx>
              <c:dLblPos val="l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5FF0-4913-A911-CCD3A9871038}"/>
                </c:ext>
              </c:extLst>
            </c:dLbl>
            <c:dLbl>
              <c:idx val="21"/>
              <c:layout>
                <c:manualLayout>
                  <c:x val="-0.17385003666958795"/>
                  <c:y val="-2.6788663061899001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Tu-114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FF0-4913-A911-CCD3A9871038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representation'!$AE$6:$AE$48</c:f>
              <c:numCache>
                <c:formatCode>0.00</c:formatCode>
                <c:ptCount val="43"/>
                <c:pt idx="0">
                  <c:v>46.229392966979404</c:v>
                </c:pt>
                <c:pt idx="1">
                  <c:v>48.276200630436158</c:v>
                </c:pt>
                <c:pt idx="2">
                  <c:v>27.892152934338018</c:v>
                </c:pt>
                <c:pt idx="3">
                  <c:v>41.038337757835407</c:v>
                </c:pt>
                <c:pt idx="4">
                  <c:v>46.295788072200239</c:v>
                </c:pt>
                <c:pt idx="5">
                  <c:v>59.533203125000057</c:v>
                </c:pt>
                <c:pt idx="6">
                  <c:v>38.024804325752875</c:v>
                </c:pt>
                <c:pt idx="7">
                  <c:v>45.014679562592995</c:v>
                </c:pt>
                <c:pt idx="8">
                  <c:v>37.584824628731802</c:v>
                </c:pt>
                <c:pt idx="9">
                  <c:v>46.500059394590174</c:v>
                </c:pt>
                <c:pt idx="10">
                  <c:v>66.968450312959803</c:v>
                </c:pt>
                <c:pt idx="11">
                  <c:v>29.988729994634056</c:v>
                </c:pt>
                <c:pt idx="12">
                  <c:v>41.915990164631452</c:v>
                </c:pt>
                <c:pt idx="13">
                  <c:v>32.3445520328725</c:v>
                </c:pt>
                <c:pt idx="14">
                  <c:v>25.965667823766033</c:v>
                </c:pt>
                <c:pt idx="15">
                  <c:v>35.153519515252476</c:v>
                </c:pt>
                <c:pt idx="16">
                  <c:v>52.579144331639988</c:v>
                </c:pt>
                <c:pt idx="17">
                  <c:v>18.081304816724941</c:v>
                </c:pt>
                <c:pt idx="18">
                  <c:v>38.635623073303641</c:v>
                </c:pt>
                <c:pt idx="19">
                  <c:v>38.635623073303641</c:v>
                </c:pt>
                <c:pt idx="20">
                  <c:v>31.706040470283259</c:v>
                </c:pt>
                <c:pt idx="21">
                  <c:v>31.1634903842859</c:v>
                </c:pt>
                <c:pt idx="22">
                  <c:v>33.094925794008446</c:v>
                </c:pt>
                <c:pt idx="23">
                  <c:v>54.971030088038198</c:v>
                </c:pt>
                <c:pt idx="24">
                  <c:v>58.511575105707948</c:v>
                </c:pt>
                <c:pt idx="25">
                  <c:v>31.216317905021853</c:v>
                </c:pt>
                <c:pt idx="26">
                  <c:v>45.381992263117688</c:v>
                </c:pt>
                <c:pt idx="27">
                  <c:v>33.761793274812774</c:v>
                </c:pt>
                <c:pt idx="28">
                  <c:v>35.549513780488638</c:v>
                </c:pt>
                <c:pt idx="29">
                  <c:v>61.90158519779601</c:v>
                </c:pt>
                <c:pt idx="30">
                  <c:v>32.645237443067728</c:v>
                </c:pt>
                <c:pt idx="31">
                  <c:v>40.369752125367711</c:v>
                </c:pt>
                <c:pt idx="32">
                  <c:v>36.685490255855932</c:v>
                </c:pt>
                <c:pt idx="33">
                  <c:v>44.022588307027114</c:v>
                </c:pt>
                <c:pt idx="34">
                  <c:v>48.422259096089206</c:v>
                </c:pt>
                <c:pt idx="35">
                  <c:v>30.472929148996315</c:v>
                </c:pt>
                <c:pt idx="36">
                  <c:v>27.436579948317167</c:v>
                </c:pt>
                <c:pt idx="37">
                  <c:v>35.746252218028637</c:v>
                </c:pt>
                <c:pt idx="38">
                  <c:v>39.270463355720466</c:v>
                </c:pt>
                <c:pt idx="39">
                  <c:v>55.300330582194519</c:v>
                </c:pt>
                <c:pt idx="40">
                  <c:v>28.425688482084254</c:v>
                </c:pt>
                <c:pt idx="41">
                  <c:v>41.980987091732096</c:v>
                </c:pt>
                <c:pt idx="42">
                  <c:v>47.324021812498003</c:v>
                </c:pt>
              </c:numCache>
            </c:numRef>
          </c:xVal>
          <c:yVal>
            <c:numRef>
              <c:f>'5.) Data for representation'!$AC$6:$AC$48</c:f>
              <c:numCache>
                <c:formatCode>General</c:formatCode>
                <c:ptCount val="43"/>
                <c:pt idx="0">
                  <c:v>54.5</c:v>
                </c:pt>
                <c:pt idx="1">
                  <c:v>61</c:v>
                </c:pt>
                <c:pt idx="2">
                  <c:v>80</c:v>
                </c:pt>
                <c:pt idx="3">
                  <c:v>54.4</c:v>
                </c:pt>
                <c:pt idx="4">
                  <c:v>56.2</c:v>
                </c:pt>
                <c:pt idx="5">
                  <c:v>64</c:v>
                </c:pt>
                <c:pt idx="6">
                  <c:v>42.1</c:v>
                </c:pt>
                <c:pt idx="7">
                  <c:v>42.09</c:v>
                </c:pt>
                <c:pt idx="8">
                  <c:v>29.1</c:v>
                </c:pt>
                <c:pt idx="9">
                  <c:v>39.4</c:v>
                </c:pt>
                <c:pt idx="10">
                  <c:v>27.2</c:v>
                </c:pt>
                <c:pt idx="11">
                  <c:v>21.3</c:v>
                </c:pt>
                <c:pt idx="12">
                  <c:v>120</c:v>
                </c:pt>
                <c:pt idx="13">
                  <c:v>74.98</c:v>
                </c:pt>
                <c:pt idx="14">
                  <c:v>39.72</c:v>
                </c:pt>
                <c:pt idx="15">
                  <c:v>39.72</c:v>
                </c:pt>
                <c:pt idx="16">
                  <c:v>51</c:v>
                </c:pt>
                <c:pt idx="17">
                  <c:v>99.7</c:v>
                </c:pt>
                <c:pt idx="18">
                  <c:v>140</c:v>
                </c:pt>
                <c:pt idx="19">
                  <c:v>140</c:v>
                </c:pt>
                <c:pt idx="20">
                  <c:v>81.900000000000006</c:v>
                </c:pt>
                <c:pt idx="21">
                  <c:v>311.10000000000002</c:v>
                </c:pt>
                <c:pt idx="22">
                  <c:v>78.3</c:v>
                </c:pt>
                <c:pt idx="23">
                  <c:v>25.2</c:v>
                </c:pt>
                <c:pt idx="24">
                  <c:v>32.590000000000003</c:v>
                </c:pt>
                <c:pt idx="25">
                  <c:v>77</c:v>
                </c:pt>
                <c:pt idx="26">
                  <c:v>25.08</c:v>
                </c:pt>
                <c:pt idx="27">
                  <c:v>70</c:v>
                </c:pt>
                <c:pt idx="28">
                  <c:v>70</c:v>
                </c:pt>
                <c:pt idx="29">
                  <c:v>40</c:v>
                </c:pt>
                <c:pt idx="30">
                  <c:v>27</c:v>
                </c:pt>
                <c:pt idx="31">
                  <c:v>26</c:v>
                </c:pt>
                <c:pt idx="32">
                  <c:v>28.8</c:v>
                </c:pt>
                <c:pt idx="33">
                  <c:v>28.8</c:v>
                </c:pt>
                <c:pt idx="34">
                  <c:v>28.8</c:v>
                </c:pt>
                <c:pt idx="35">
                  <c:v>41</c:v>
                </c:pt>
                <c:pt idx="36">
                  <c:v>25.96</c:v>
                </c:pt>
                <c:pt idx="37">
                  <c:v>22.48</c:v>
                </c:pt>
                <c:pt idx="38">
                  <c:v>23.48</c:v>
                </c:pt>
                <c:pt idx="39">
                  <c:v>40</c:v>
                </c:pt>
                <c:pt idx="40">
                  <c:v>39.4</c:v>
                </c:pt>
                <c:pt idx="41">
                  <c:v>65</c:v>
                </c:pt>
                <c:pt idx="42">
                  <c:v>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B-5FF0-4913-A911-CCD3A9871038}"/>
            </c:ext>
          </c:extLst>
        </c:ser>
        <c:axId val="244285824"/>
        <c:axId val="244287744"/>
      </c:scatterChart>
      <c:valAx>
        <c:axId val="2442858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Cubic Wing Loading (kg/m</a:t>
                </a:r>
                <a:r>
                  <a:rPr lang="es-ES_tradnl" sz="1000" b="0" i="0" baseline="30000">
                    <a:effectLst/>
                  </a:rPr>
                  <a:t>3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6052219076369213"/>
              <c:y val="0.899757134183364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287744"/>
        <c:crosses val="autoZero"/>
        <c:crossBetween val="midCat"/>
      </c:valAx>
      <c:valAx>
        <c:axId val="2442877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Wing Surface (</a:t>
                </a:r>
                <a:r>
                  <a:rPr lang="en-US" sz="1000">
                    <a:effectLst/>
                  </a:rPr>
                  <a:t>m</a:t>
                </a:r>
                <a:r>
                  <a:rPr lang="en-US" sz="1000" baseline="30000">
                    <a:effectLst/>
                  </a:rPr>
                  <a:t>2</a:t>
                </a:r>
                <a:r>
                  <a:rPr lang="es-ES_tradnl"/>
                  <a:t>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285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"/>
          <c:y val="0.95036004857316303"/>
          <c:w val="1"/>
          <c:h val="4.96399514268367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1700785617162717E-2"/>
          <c:y val="2.1176381299332084E-2"/>
          <c:w val="0.86723863121317446"/>
          <c:h val="0.82735701275045503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2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Tu-144D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745-4FE3-84D1-EE233CF6DA53}"/>
                </c:ext>
              </c:extLst>
            </c:dLbl>
            <c:dLbl>
              <c:idx val="94"/>
              <c:layout>
                <c:manualLayout>
                  <c:x val="-0.25127464780716602"/>
                  <c:y val="0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745-4FE3-84D1-EE233CF6DA53}"/>
                </c:ext>
              </c:extLst>
            </c:dLbl>
            <c:dLbl>
              <c:idx val="118"/>
              <c:layout>
                <c:manualLayout>
                  <c:x val="-0.14422255114046106"/>
                  <c:y val="-0.13436338797814201"/>
                </c:manualLayout>
              </c:layout>
              <c:tx>
                <c:rich>
                  <a:bodyPr/>
                  <a:lstStyle/>
                  <a:p>
                    <a:r>
                      <a:rPr lang="tr-TR" sz="900" b="0" i="0" u="none" strike="noStrike" baseline="0">
                        <a:effectLst/>
                      </a:rPr>
                      <a:t>Yak-40</a:t>
                    </a:r>
                    <a:r>
                      <a:rPr lang="tr-TR" sz="900" b="0" i="0" u="none" strike="noStrike" baseline="0"/>
                      <a:t> </a:t>
                    </a:r>
                    <a:endParaRPr lang="tr-TR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745-4FE3-84D1-EE233CF6DA53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representation'!$D$6:$D$125</c:f>
              <c:numCache>
                <c:formatCode>0.00</c:formatCode>
                <c:ptCount val="120"/>
                <c:pt idx="0">
                  <c:v>561.8878005342832</c:v>
                </c:pt>
                <c:pt idx="1">
                  <c:v>631.34461264470167</c:v>
                </c:pt>
                <c:pt idx="2">
                  <c:v>555.55555555555554</c:v>
                </c:pt>
                <c:pt idx="3">
                  <c:v>616.83006535947709</c:v>
                </c:pt>
                <c:pt idx="4">
                  <c:v>616.83006535947709</c:v>
                </c:pt>
                <c:pt idx="5">
                  <c:v>637.25490196078431</c:v>
                </c:pt>
                <c:pt idx="6">
                  <c:v>645.42483660130711</c:v>
                </c:pt>
                <c:pt idx="7">
                  <c:v>763.8888888888888</c:v>
                </c:pt>
                <c:pt idx="8">
                  <c:v>792.48366013071893</c:v>
                </c:pt>
                <c:pt idx="9">
                  <c:v>545.73574900574454</c:v>
                </c:pt>
                <c:pt idx="10">
                  <c:v>570.03977021652668</c:v>
                </c:pt>
                <c:pt idx="11">
                  <c:v>500.70671378091873</c:v>
                </c:pt>
                <c:pt idx="12">
                  <c:v>535.33568904593642</c:v>
                </c:pt>
                <c:pt idx="13">
                  <c:v>535.33568904593642</c:v>
                </c:pt>
                <c:pt idx="14">
                  <c:v>500.70671378091873</c:v>
                </c:pt>
                <c:pt idx="15">
                  <c:v>536.50537634408602</c:v>
                </c:pt>
                <c:pt idx="16">
                  <c:v>590.15053763440858</c:v>
                </c:pt>
                <c:pt idx="17">
                  <c:v>444.44444444444446</c:v>
                </c:pt>
                <c:pt idx="18">
                  <c:v>453.84615384615387</c:v>
                </c:pt>
                <c:pt idx="19">
                  <c:v>501.30718954248368</c:v>
                </c:pt>
                <c:pt idx="20">
                  <c:v>510.4575163398693</c:v>
                </c:pt>
                <c:pt idx="21">
                  <c:v>549.2091388400703</c:v>
                </c:pt>
                <c:pt idx="22">
                  <c:v>638.18101933216167</c:v>
                </c:pt>
                <c:pt idx="23">
                  <c:v>690.02636203866427</c:v>
                </c:pt>
                <c:pt idx="24">
                  <c:v>747.36379613356758</c:v>
                </c:pt>
                <c:pt idx="25">
                  <c:v>665.14718804920915</c:v>
                </c:pt>
                <c:pt idx="26">
                  <c:v>526.03531300160512</c:v>
                </c:pt>
                <c:pt idx="27">
                  <c:v>562.43980738362768</c:v>
                </c:pt>
                <c:pt idx="28">
                  <c:v>634.15730337078651</c:v>
                </c:pt>
                <c:pt idx="29">
                  <c:v>683.29855537720709</c:v>
                </c:pt>
                <c:pt idx="30">
                  <c:v>632.17322834645665</c:v>
                </c:pt>
                <c:pt idx="31">
                  <c:v>647.17322834645665</c:v>
                </c:pt>
                <c:pt idx="32">
                  <c:v>695.38582677165357</c:v>
                </c:pt>
                <c:pt idx="33">
                  <c:v>706.81102362204729</c:v>
                </c:pt>
                <c:pt idx="34">
                  <c:v>624.34547908232116</c:v>
                </c:pt>
                <c:pt idx="35">
                  <c:v>668.44804318488525</c:v>
                </c:pt>
                <c:pt idx="36">
                  <c:v>497.2285418821096</c:v>
                </c:pt>
                <c:pt idx="37">
                  <c:v>497.2285418821096</c:v>
                </c:pt>
                <c:pt idx="38">
                  <c:v>481.85552407932016</c:v>
                </c:pt>
                <c:pt idx="39">
                  <c:v>539.09985935302393</c:v>
                </c:pt>
                <c:pt idx="40">
                  <c:v>537.98449612403101</c:v>
                </c:pt>
                <c:pt idx="41">
                  <c:v>390.77764751856193</c:v>
                </c:pt>
                <c:pt idx="42">
                  <c:v>412.27041813208285</c:v>
                </c:pt>
                <c:pt idx="43">
                  <c:v>470.88706525986714</c:v>
                </c:pt>
                <c:pt idx="44">
                  <c:v>530.80308030803076</c:v>
                </c:pt>
                <c:pt idx="45">
                  <c:v>555.14301430143018</c:v>
                </c:pt>
                <c:pt idx="46">
                  <c:v>559.81843726359023</c:v>
                </c:pt>
                <c:pt idx="47">
                  <c:v>565.11401707554307</c:v>
                </c:pt>
                <c:pt idx="48">
                  <c:v>434.95145631067959</c:v>
                </c:pt>
                <c:pt idx="49">
                  <c:v>547.57281553398059</c:v>
                </c:pt>
                <c:pt idx="50">
                  <c:v>597.08737864077671</c:v>
                </c:pt>
                <c:pt idx="51">
                  <c:v>462.11272863008588</c:v>
                </c:pt>
                <c:pt idx="52">
                  <c:v>467.33855916386716</c:v>
                </c:pt>
                <c:pt idx="53">
                  <c:v>533.40798805524457</c:v>
                </c:pt>
                <c:pt idx="54">
                  <c:v>533.40798805524457</c:v>
                </c:pt>
                <c:pt idx="55">
                  <c:v>533.40798805524457</c:v>
                </c:pt>
                <c:pt idx="56">
                  <c:v>533.40798805524457</c:v>
                </c:pt>
                <c:pt idx="57">
                  <c:v>550.20530048525575</c:v>
                </c:pt>
                <c:pt idx="58">
                  <c:v>550.20530048525575</c:v>
                </c:pt>
                <c:pt idx="59">
                  <c:v>550.20530048525575</c:v>
                </c:pt>
                <c:pt idx="60">
                  <c:v>592.12945936005895</c:v>
                </c:pt>
                <c:pt idx="61">
                  <c:v>592.12945936005895</c:v>
                </c:pt>
                <c:pt idx="62">
                  <c:v>584.03824935638102</c:v>
                </c:pt>
                <c:pt idx="63">
                  <c:v>584.03824935638102</c:v>
                </c:pt>
                <c:pt idx="64">
                  <c:v>473.9746543778802</c:v>
                </c:pt>
                <c:pt idx="65">
                  <c:v>487.73118279569894</c:v>
                </c:pt>
                <c:pt idx="66">
                  <c:v>526.75268817204301</c:v>
                </c:pt>
                <c:pt idx="67">
                  <c:v>556.02150537634407</c:v>
                </c:pt>
                <c:pt idx="68">
                  <c:v>590.16129032258061</c:v>
                </c:pt>
                <c:pt idx="69">
                  <c:v>565.44968833481744</c:v>
                </c:pt>
                <c:pt idx="70">
                  <c:v>603.73998219056102</c:v>
                </c:pt>
                <c:pt idx="71">
                  <c:v>646.48263579697243</c:v>
                </c:pt>
                <c:pt idx="72">
                  <c:v>603.73998219056102</c:v>
                </c:pt>
                <c:pt idx="73">
                  <c:v>646.48263579697243</c:v>
                </c:pt>
                <c:pt idx="74">
                  <c:v>630.09795191451474</c:v>
                </c:pt>
                <c:pt idx="75">
                  <c:v>670.48975957257346</c:v>
                </c:pt>
                <c:pt idx="76">
                  <c:v>500.45808520384793</c:v>
                </c:pt>
                <c:pt idx="77">
                  <c:v>500.45808520384793</c:v>
                </c:pt>
                <c:pt idx="78">
                  <c:v>590.23430513324979</c:v>
                </c:pt>
                <c:pt idx="79">
                  <c:v>384.15300546448088</c:v>
                </c:pt>
                <c:pt idx="80">
                  <c:v>313.86006026113154</c:v>
                </c:pt>
                <c:pt idx="81">
                  <c:v>373.91987431264732</c:v>
                </c:pt>
                <c:pt idx="82">
                  <c:v>408.80813666436256</c:v>
                </c:pt>
                <c:pt idx="83">
                  <c:v>496.27791563275434</c:v>
                </c:pt>
                <c:pt idx="84">
                  <c:v>516.12903225806451</c:v>
                </c:pt>
                <c:pt idx="85">
                  <c:v>570.0325732899023</c:v>
                </c:pt>
                <c:pt idx="86">
                  <c:v>559.17480998914232</c:v>
                </c:pt>
                <c:pt idx="87">
                  <c:v>601.2486427795875</c:v>
                </c:pt>
                <c:pt idx="88">
                  <c:v>580.8903365906624</c:v>
                </c:pt>
                <c:pt idx="89">
                  <c:v>586.31921824104234</c:v>
                </c:pt>
                <c:pt idx="90">
                  <c:v>590.09546539379483</c:v>
                </c:pt>
                <c:pt idx="91">
                  <c:v>492.89780077619668</c:v>
                </c:pt>
                <c:pt idx="92">
                  <c:v>545.71798188874516</c:v>
                </c:pt>
                <c:pt idx="93">
                  <c:v>572.12160413971537</c:v>
                </c:pt>
                <c:pt idx="94">
                  <c:v>516.59455687369154</c:v>
                </c:pt>
                <c:pt idx="95">
                  <c:v>299.0135635018496</c:v>
                </c:pt>
                <c:pt idx="96">
                  <c:v>321.82490752157833</c:v>
                </c:pt>
                <c:pt idx="97">
                  <c:v>441.82509505703422</c:v>
                </c:pt>
                <c:pt idx="98">
                  <c:v>475.69955817378496</c:v>
                </c:pt>
                <c:pt idx="99">
                  <c:v>500.7363770250368</c:v>
                </c:pt>
                <c:pt idx="100">
                  <c:v>573.41638354095892</c:v>
                </c:pt>
                <c:pt idx="101">
                  <c:v>311.84375</c:v>
                </c:pt>
                <c:pt idx="102">
                  <c:v>385.86387434554973</c:v>
                </c:pt>
                <c:pt idx="103">
                  <c:v>385.86387434554973</c:v>
                </c:pt>
                <c:pt idx="104">
                  <c:v>419.11392405063293</c:v>
                </c:pt>
                <c:pt idx="105">
                  <c:v>419.11392405063293</c:v>
                </c:pt>
                <c:pt idx="106">
                  <c:v>426.89839572192511</c:v>
                </c:pt>
                <c:pt idx="107">
                  <c:v>489.94652406417111</c:v>
                </c:pt>
                <c:pt idx="108">
                  <c:v>507.13749060856497</c:v>
                </c:pt>
                <c:pt idx="109">
                  <c:v>544.70323065364391</c:v>
                </c:pt>
                <c:pt idx="110">
                  <c:v>546.15577260205362</c:v>
                </c:pt>
                <c:pt idx="111">
                  <c:v>590.80891560230407</c:v>
                </c:pt>
                <c:pt idx="112">
                  <c:v>561.36275648470769</c:v>
                </c:pt>
                <c:pt idx="113">
                  <c:v>598.52884243128142</c:v>
                </c:pt>
                <c:pt idx="114">
                  <c:v>647.27921498661908</c:v>
                </c:pt>
                <c:pt idx="115">
                  <c:v>706.95807314897422</c:v>
                </c:pt>
                <c:pt idx="116">
                  <c:v>470.32967032967031</c:v>
                </c:pt>
                <c:pt idx="117">
                  <c:v>461.53846153846155</c:v>
                </c:pt>
                <c:pt idx="118">
                  <c:v>221.42857142857142</c:v>
                </c:pt>
                <c:pt idx="119">
                  <c:v>383.33333333333331</c:v>
                </c:pt>
              </c:numCache>
            </c:numRef>
          </c:xVal>
          <c:yVal>
            <c:numRef>
              <c:f>'5.) Data for representation'!$C$6:$C$125</c:f>
              <c:numCache>
                <c:formatCode>General</c:formatCode>
                <c:ptCount val="120"/>
                <c:pt idx="0">
                  <c:v>112.3</c:v>
                </c:pt>
                <c:pt idx="1">
                  <c:v>112.3</c:v>
                </c:pt>
                <c:pt idx="2">
                  <c:v>122.4</c:v>
                </c:pt>
                <c:pt idx="3">
                  <c:v>122.4</c:v>
                </c:pt>
                <c:pt idx="4">
                  <c:v>122.4</c:v>
                </c:pt>
                <c:pt idx="5">
                  <c:v>122.4</c:v>
                </c:pt>
                <c:pt idx="6">
                  <c:v>122.4</c:v>
                </c:pt>
                <c:pt idx="7">
                  <c:v>122.4</c:v>
                </c:pt>
                <c:pt idx="8">
                  <c:v>122.4</c:v>
                </c:pt>
                <c:pt idx="9">
                  <c:v>226.3</c:v>
                </c:pt>
                <c:pt idx="10">
                  <c:v>226.3</c:v>
                </c:pt>
                <c:pt idx="11">
                  <c:v>283</c:v>
                </c:pt>
                <c:pt idx="12">
                  <c:v>283</c:v>
                </c:pt>
                <c:pt idx="13">
                  <c:v>283</c:v>
                </c:pt>
                <c:pt idx="14">
                  <c:v>283</c:v>
                </c:pt>
                <c:pt idx="15">
                  <c:v>93</c:v>
                </c:pt>
                <c:pt idx="16">
                  <c:v>93</c:v>
                </c:pt>
                <c:pt idx="17">
                  <c:v>234</c:v>
                </c:pt>
                <c:pt idx="18">
                  <c:v>234</c:v>
                </c:pt>
                <c:pt idx="19">
                  <c:v>153</c:v>
                </c:pt>
                <c:pt idx="20">
                  <c:v>153</c:v>
                </c:pt>
                <c:pt idx="21">
                  <c:v>91.04</c:v>
                </c:pt>
                <c:pt idx="22">
                  <c:v>91.04</c:v>
                </c:pt>
                <c:pt idx="23">
                  <c:v>91.04</c:v>
                </c:pt>
                <c:pt idx="24">
                  <c:v>91.04</c:v>
                </c:pt>
                <c:pt idx="25">
                  <c:v>91.04</c:v>
                </c:pt>
                <c:pt idx="26">
                  <c:v>124.6</c:v>
                </c:pt>
                <c:pt idx="27">
                  <c:v>124.6</c:v>
                </c:pt>
                <c:pt idx="28">
                  <c:v>124.6</c:v>
                </c:pt>
                <c:pt idx="29">
                  <c:v>124.6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185.25</c:v>
                </c:pt>
                <c:pt idx="35">
                  <c:v>185.25</c:v>
                </c:pt>
                <c:pt idx="36">
                  <c:v>48.35</c:v>
                </c:pt>
                <c:pt idx="37">
                  <c:v>48.35</c:v>
                </c:pt>
                <c:pt idx="38">
                  <c:v>70.599999999999994</c:v>
                </c:pt>
                <c:pt idx="39">
                  <c:v>71.099999999999994</c:v>
                </c:pt>
                <c:pt idx="40">
                  <c:v>77.400000000000006</c:v>
                </c:pt>
                <c:pt idx="41">
                  <c:v>51.18</c:v>
                </c:pt>
                <c:pt idx="42">
                  <c:v>51.18</c:v>
                </c:pt>
                <c:pt idx="43">
                  <c:v>51.18</c:v>
                </c:pt>
                <c:pt idx="44">
                  <c:v>72.72</c:v>
                </c:pt>
                <c:pt idx="45">
                  <c:v>72.72</c:v>
                </c:pt>
                <c:pt idx="46">
                  <c:v>92.53</c:v>
                </c:pt>
                <c:pt idx="47">
                  <c:v>92.53</c:v>
                </c:pt>
                <c:pt idx="48">
                  <c:v>103</c:v>
                </c:pt>
                <c:pt idx="49">
                  <c:v>103</c:v>
                </c:pt>
                <c:pt idx="50">
                  <c:v>103</c:v>
                </c:pt>
                <c:pt idx="51">
                  <c:v>267.89999999999998</c:v>
                </c:pt>
                <c:pt idx="52">
                  <c:v>267.89999999999998</c:v>
                </c:pt>
                <c:pt idx="53">
                  <c:v>267.89999999999998</c:v>
                </c:pt>
                <c:pt idx="54">
                  <c:v>267.89999999999998</c:v>
                </c:pt>
                <c:pt idx="55">
                  <c:v>267.89999999999998</c:v>
                </c:pt>
                <c:pt idx="56">
                  <c:v>267.89999999999998</c:v>
                </c:pt>
                <c:pt idx="57">
                  <c:v>267.89999999999998</c:v>
                </c:pt>
                <c:pt idx="58">
                  <c:v>267.89999999999998</c:v>
                </c:pt>
                <c:pt idx="59">
                  <c:v>267.89999999999998</c:v>
                </c:pt>
                <c:pt idx="60">
                  <c:v>271.89999999999998</c:v>
                </c:pt>
                <c:pt idx="61">
                  <c:v>271.89999999999998</c:v>
                </c:pt>
                <c:pt idx="62">
                  <c:v>271.89999999999998</c:v>
                </c:pt>
                <c:pt idx="63">
                  <c:v>271.89999999999998</c:v>
                </c:pt>
                <c:pt idx="64">
                  <c:v>86.8</c:v>
                </c:pt>
                <c:pt idx="65">
                  <c:v>93</c:v>
                </c:pt>
                <c:pt idx="66">
                  <c:v>93</c:v>
                </c:pt>
                <c:pt idx="67">
                  <c:v>93</c:v>
                </c:pt>
                <c:pt idx="68">
                  <c:v>93</c:v>
                </c:pt>
                <c:pt idx="69">
                  <c:v>112.3</c:v>
                </c:pt>
                <c:pt idx="70">
                  <c:v>112.3</c:v>
                </c:pt>
                <c:pt idx="71">
                  <c:v>112.3</c:v>
                </c:pt>
                <c:pt idx="72">
                  <c:v>112.3</c:v>
                </c:pt>
                <c:pt idx="73">
                  <c:v>112.3</c:v>
                </c:pt>
                <c:pt idx="74">
                  <c:v>112.3</c:v>
                </c:pt>
                <c:pt idx="75">
                  <c:v>112.3</c:v>
                </c:pt>
                <c:pt idx="76">
                  <c:v>87.32</c:v>
                </c:pt>
                <c:pt idx="77">
                  <c:v>87.32</c:v>
                </c:pt>
                <c:pt idx="78">
                  <c:v>279.55</c:v>
                </c:pt>
                <c:pt idx="79">
                  <c:v>183</c:v>
                </c:pt>
                <c:pt idx="80">
                  <c:v>119.48</c:v>
                </c:pt>
                <c:pt idx="81">
                  <c:v>127.3</c:v>
                </c:pt>
                <c:pt idx="82">
                  <c:v>506.35</c:v>
                </c:pt>
                <c:pt idx="83">
                  <c:v>201.5</c:v>
                </c:pt>
                <c:pt idx="84">
                  <c:v>201.5</c:v>
                </c:pt>
                <c:pt idx="85">
                  <c:v>184.2</c:v>
                </c:pt>
                <c:pt idx="86">
                  <c:v>184.2</c:v>
                </c:pt>
                <c:pt idx="87">
                  <c:v>184.2</c:v>
                </c:pt>
                <c:pt idx="88">
                  <c:v>184.2</c:v>
                </c:pt>
                <c:pt idx="89">
                  <c:v>184.2</c:v>
                </c:pt>
                <c:pt idx="90">
                  <c:v>83.8</c:v>
                </c:pt>
                <c:pt idx="91">
                  <c:v>77.3</c:v>
                </c:pt>
                <c:pt idx="92">
                  <c:v>77.3</c:v>
                </c:pt>
                <c:pt idx="93">
                  <c:v>77.3</c:v>
                </c:pt>
                <c:pt idx="94">
                  <c:v>358.25</c:v>
                </c:pt>
                <c:pt idx="95">
                  <c:v>162.19999999999999</c:v>
                </c:pt>
                <c:pt idx="96">
                  <c:v>162.19999999999999</c:v>
                </c:pt>
                <c:pt idx="97">
                  <c:v>131.5</c:v>
                </c:pt>
                <c:pt idx="98">
                  <c:v>135.80000000000001</c:v>
                </c:pt>
                <c:pt idx="99">
                  <c:v>135.80000000000001</c:v>
                </c:pt>
                <c:pt idx="100">
                  <c:v>264.89999999999998</c:v>
                </c:pt>
                <c:pt idx="101">
                  <c:v>64</c:v>
                </c:pt>
                <c:pt idx="102">
                  <c:v>76.400000000000006</c:v>
                </c:pt>
                <c:pt idx="103">
                  <c:v>76.400000000000006</c:v>
                </c:pt>
                <c:pt idx="104">
                  <c:v>79</c:v>
                </c:pt>
                <c:pt idx="105">
                  <c:v>79</c:v>
                </c:pt>
                <c:pt idx="106">
                  <c:v>93.5</c:v>
                </c:pt>
                <c:pt idx="107">
                  <c:v>93.5</c:v>
                </c:pt>
                <c:pt idx="108">
                  <c:v>79.86</c:v>
                </c:pt>
                <c:pt idx="109">
                  <c:v>79.86</c:v>
                </c:pt>
                <c:pt idx="110">
                  <c:v>79.86</c:v>
                </c:pt>
                <c:pt idx="111">
                  <c:v>79.86</c:v>
                </c:pt>
                <c:pt idx="112">
                  <c:v>129.15</c:v>
                </c:pt>
                <c:pt idx="113">
                  <c:v>129.15</c:v>
                </c:pt>
                <c:pt idx="114">
                  <c:v>112.1</c:v>
                </c:pt>
                <c:pt idx="115">
                  <c:v>112.1</c:v>
                </c:pt>
                <c:pt idx="116">
                  <c:v>91</c:v>
                </c:pt>
                <c:pt idx="117">
                  <c:v>91</c:v>
                </c:pt>
                <c:pt idx="118">
                  <c:v>70</c:v>
                </c:pt>
                <c:pt idx="119">
                  <c:v>150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5745-4FE3-84D1-EE233CF6DA53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1.9309014744219106E-2"/>
                  <c:y val="-6.9695563166274202E-17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a310-200</a:t>
                    </a:r>
                  </a:p>
                  <a:p>
                    <a:r>
                      <a:rPr lang="en-US" sz="900" b="0" i="0" u="none" strike="noStrike" baseline="0">
                        <a:effectLst/>
                      </a:rPr>
                      <a:t>a310-300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745-4FE3-84D1-EE233CF6DA53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a380-800</a:t>
                    </a:r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745-4FE3-84D1-EE233CF6DA53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representation'!$Q$6:$Q$49</c:f>
              <c:numCache>
                <c:formatCode>0.00</c:formatCode>
                <c:ptCount val="44"/>
                <c:pt idx="0">
                  <c:v>634.61538461538464</c:v>
                </c:pt>
                <c:pt idx="1">
                  <c:v>660.38461538461536</c:v>
                </c:pt>
                <c:pt idx="2">
                  <c:v>657.53424657534242</c:v>
                </c:pt>
                <c:pt idx="3">
                  <c:v>748.85844748858449</c:v>
                </c:pt>
                <c:pt idx="4">
                  <c:v>669.24778761061941</c:v>
                </c:pt>
                <c:pt idx="5">
                  <c:v>669.24778761061941</c:v>
                </c:pt>
                <c:pt idx="6">
                  <c:v>539.78494623655911</c:v>
                </c:pt>
                <c:pt idx="7">
                  <c:v>539.78494623655911</c:v>
                </c:pt>
                <c:pt idx="8">
                  <c:v>757.36711649683275</c:v>
                </c:pt>
                <c:pt idx="9">
                  <c:v>761.49820985954273</c:v>
                </c:pt>
                <c:pt idx="10">
                  <c:v>868.96867139263657</c:v>
                </c:pt>
                <c:pt idx="11">
                  <c:v>868.96867139263657</c:v>
                </c:pt>
                <c:pt idx="12">
                  <c:v>633.48416289592762</c:v>
                </c:pt>
                <c:pt idx="13">
                  <c:v>680.59444324790002</c:v>
                </c:pt>
                <c:pt idx="14">
                  <c:v>680.47337278106511</c:v>
                </c:pt>
                <c:pt idx="15">
                  <c:v>621.33072407045006</c:v>
                </c:pt>
                <c:pt idx="16">
                  <c:v>652.44618395303326</c:v>
                </c:pt>
                <c:pt idx="17">
                  <c:v>739.33463796477497</c:v>
                </c:pt>
                <c:pt idx="18">
                  <c:v>739.33463796477497</c:v>
                </c:pt>
                <c:pt idx="19">
                  <c:v>786.28571428571433</c:v>
                </c:pt>
                <c:pt idx="20">
                  <c:v>808.12274368231044</c:v>
                </c:pt>
                <c:pt idx="21">
                  <c:v>504.41228379809388</c:v>
                </c:pt>
                <c:pt idx="22">
                  <c:v>632.54500529474058</c:v>
                </c:pt>
                <c:pt idx="23">
                  <c:v>560.53653370984819</c:v>
                </c:pt>
                <c:pt idx="24">
                  <c:v>659.72467349099895</c:v>
                </c:pt>
                <c:pt idx="25">
                  <c:v>702.09838321293432</c:v>
                </c:pt>
                <c:pt idx="26">
                  <c:v>577.84011220196351</c:v>
                </c:pt>
                <c:pt idx="27">
                  <c:v>695.53529686769514</c:v>
                </c:pt>
                <c:pt idx="28">
                  <c:v>795.4487179487179</c:v>
                </c:pt>
                <c:pt idx="29">
                  <c:v>699.78962131837307</c:v>
                </c:pt>
                <c:pt idx="30">
                  <c:v>804.79166666666663</c:v>
                </c:pt>
                <c:pt idx="31">
                  <c:v>682.0205148054963</c:v>
                </c:pt>
                <c:pt idx="32">
                  <c:v>682.0205148054963</c:v>
                </c:pt>
                <c:pt idx="33">
                  <c:v>604.58885941644564</c:v>
                </c:pt>
                <c:pt idx="34">
                  <c:v>673.76923076923072</c:v>
                </c:pt>
                <c:pt idx="35">
                  <c:v>673.76923076923072</c:v>
                </c:pt>
                <c:pt idx="36">
                  <c:v>591.0454545454545</c:v>
                </c:pt>
                <c:pt idx="37">
                  <c:v>743.0460448642267</c:v>
                </c:pt>
                <c:pt idx="38">
                  <c:v>743.0460448642267</c:v>
                </c:pt>
                <c:pt idx="39">
                  <c:v>806.41487164355271</c:v>
                </c:pt>
                <c:pt idx="40">
                  <c:v>716.66666666666663</c:v>
                </c:pt>
                <c:pt idx="41">
                  <c:v>714.28571428571433</c:v>
                </c:pt>
                <c:pt idx="42">
                  <c:v>771.42857142857144</c:v>
                </c:pt>
                <c:pt idx="43">
                  <c:v>757.14285714285711</c:v>
                </c:pt>
              </c:numCache>
            </c:numRef>
          </c:xVal>
          <c:yVal>
            <c:numRef>
              <c:f>'5.) Data for representation'!$P$6:$P$49</c:f>
              <c:numCache>
                <c:formatCode>General</c:formatCode>
                <c:ptCount val="44"/>
                <c:pt idx="0">
                  <c:v>260</c:v>
                </c:pt>
                <c:pt idx="1">
                  <c:v>260</c:v>
                </c:pt>
                <c:pt idx="2">
                  <c:v>219</c:v>
                </c:pt>
                <c:pt idx="3">
                  <c:v>219</c:v>
                </c:pt>
                <c:pt idx="4">
                  <c:v>361.6</c:v>
                </c:pt>
                <c:pt idx="5">
                  <c:v>361.6</c:v>
                </c:pt>
                <c:pt idx="6">
                  <c:v>465</c:v>
                </c:pt>
                <c:pt idx="7">
                  <c:v>465</c:v>
                </c:pt>
                <c:pt idx="8">
                  <c:v>363.1</c:v>
                </c:pt>
                <c:pt idx="9">
                  <c:v>363.1</c:v>
                </c:pt>
                <c:pt idx="10">
                  <c:v>437.3</c:v>
                </c:pt>
                <c:pt idx="11">
                  <c:v>437.3</c:v>
                </c:pt>
                <c:pt idx="12">
                  <c:v>442</c:v>
                </c:pt>
                <c:pt idx="13">
                  <c:v>464.3</c:v>
                </c:pt>
                <c:pt idx="14">
                  <c:v>845</c:v>
                </c:pt>
                <c:pt idx="15">
                  <c:v>511</c:v>
                </c:pt>
                <c:pt idx="16">
                  <c:v>511</c:v>
                </c:pt>
                <c:pt idx="17">
                  <c:v>511</c:v>
                </c:pt>
                <c:pt idx="18">
                  <c:v>511</c:v>
                </c:pt>
                <c:pt idx="19">
                  <c:v>525</c:v>
                </c:pt>
                <c:pt idx="20">
                  <c:v>554</c:v>
                </c:pt>
                <c:pt idx="21">
                  <c:v>283.3</c:v>
                </c:pt>
                <c:pt idx="22">
                  <c:v>283.3</c:v>
                </c:pt>
                <c:pt idx="23">
                  <c:v>283.3</c:v>
                </c:pt>
                <c:pt idx="24">
                  <c:v>283.3</c:v>
                </c:pt>
                <c:pt idx="25">
                  <c:v>290.7</c:v>
                </c:pt>
                <c:pt idx="26">
                  <c:v>427.8</c:v>
                </c:pt>
                <c:pt idx="27">
                  <c:v>427.8</c:v>
                </c:pt>
                <c:pt idx="28">
                  <c:v>436.8</c:v>
                </c:pt>
                <c:pt idx="29">
                  <c:v>427.8</c:v>
                </c:pt>
                <c:pt idx="30">
                  <c:v>436.8</c:v>
                </c:pt>
                <c:pt idx="31">
                  <c:v>516.70000000000005</c:v>
                </c:pt>
                <c:pt idx="32">
                  <c:v>516.70000000000005</c:v>
                </c:pt>
                <c:pt idx="33">
                  <c:v>377</c:v>
                </c:pt>
                <c:pt idx="34">
                  <c:v>377</c:v>
                </c:pt>
                <c:pt idx="35">
                  <c:v>377</c:v>
                </c:pt>
                <c:pt idx="36">
                  <c:v>330</c:v>
                </c:pt>
                <c:pt idx="37">
                  <c:v>338.8</c:v>
                </c:pt>
                <c:pt idx="38">
                  <c:v>338.8</c:v>
                </c:pt>
                <c:pt idx="39">
                  <c:v>338.9</c:v>
                </c:pt>
                <c:pt idx="40">
                  <c:v>300</c:v>
                </c:pt>
                <c:pt idx="41">
                  <c:v>350</c:v>
                </c:pt>
                <c:pt idx="42">
                  <c:v>350</c:v>
                </c:pt>
                <c:pt idx="43">
                  <c:v>350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8-5745-4FE3-84D1-EE233CF6DA53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1"/>
              <c:layout>
                <c:manualLayout>
                  <c:x val="-0.145420947273002"/>
                  <c:y val="-5.202034001214331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Piper PA-31 Navajo</a:t>
                    </a: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5745-4FE3-84D1-EE233CF6DA53}"/>
                </c:ext>
              </c:extLst>
            </c:dLbl>
            <c:dLbl>
              <c:idx val="21"/>
              <c:layout>
                <c:manualLayout>
                  <c:x val="-0.12428450559467399"/>
                  <c:y val="-0.12911468260495196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Tu-114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745-4FE3-84D1-EE233CF6DA53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representation'!$AD$6:$AD$48</c:f>
              <c:numCache>
                <c:formatCode>0.00</c:formatCode>
                <c:ptCount val="43"/>
                <c:pt idx="0">
                  <c:v>341.28440366972478</c:v>
                </c:pt>
                <c:pt idx="1">
                  <c:v>377.04918032786884</c:v>
                </c:pt>
                <c:pt idx="2">
                  <c:v>249.47499999999999</c:v>
                </c:pt>
                <c:pt idx="3">
                  <c:v>302.68382352941177</c:v>
                </c:pt>
                <c:pt idx="4">
                  <c:v>347.06405693950177</c:v>
                </c:pt>
                <c:pt idx="5">
                  <c:v>476.265625</c:v>
                </c:pt>
                <c:pt idx="6">
                  <c:v>246.72209026128266</c:v>
                </c:pt>
                <c:pt idx="7">
                  <c:v>292.04086481349486</c:v>
                </c:pt>
                <c:pt idx="8">
                  <c:v>202.74914089347078</c:v>
                </c:pt>
                <c:pt idx="9">
                  <c:v>291.87817258883251</c:v>
                </c:pt>
                <c:pt idx="10">
                  <c:v>349.26470588235293</c:v>
                </c:pt>
                <c:pt idx="11">
                  <c:v>138.40375586854461</c:v>
                </c:pt>
                <c:pt idx="12">
                  <c:v>459.16666666666669</c:v>
                </c:pt>
                <c:pt idx="13">
                  <c:v>280.07468658308881</c:v>
                </c:pt>
                <c:pt idx="14">
                  <c:v>163.64551863041291</c:v>
                </c:pt>
                <c:pt idx="15">
                  <c:v>221.55085599194362</c:v>
                </c:pt>
                <c:pt idx="16">
                  <c:v>375.49019607843138</c:v>
                </c:pt>
                <c:pt idx="17">
                  <c:v>180.54162487462386</c:v>
                </c:pt>
                <c:pt idx="18">
                  <c:v>457.14285714285717</c:v>
                </c:pt>
                <c:pt idx="19">
                  <c:v>457.14285714285717</c:v>
                </c:pt>
                <c:pt idx="20">
                  <c:v>286.93528693528691</c:v>
                </c:pt>
                <c:pt idx="21">
                  <c:v>549.66248794599801</c:v>
                </c:pt>
                <c:pt idx="22">
                  <c:v>292.84802043422735</c:v>
                </c:pt>
                <c:pt idx="23">
                  <c:v>275.95238095238096</c:v>
                </c:pt>
                <c:pt idx="24">
                  <c:v>334.02884320343662</c:v>
                </c:pt>
                <c:pt idx="25">
                  <c:v>273.9220779220779</c:v>
                </c:pt>
                <c:pt idx="26">
                  <c:v>227.27272727272728</c:v>
                </c:pt>
                <c:pt idx="27">
                  <c:v>282.47142857142859</c:v>
                </c:pt>
                <c:pt idx="28">
                  <c:v>297.42857142857144</c:v>
                </c:pt>
                <c:pt idx="29">
                  <c:v>391.5</c:v>
                </c:pt>
                <c:pt idx="30">
                  <c:v>169.62962962962962</c:v>
                </c:pt>
                <c:pt idx="31">
                  <c:v>205.84615384615384</c:v>
                </c:pt>
                <c:pt idx="32">
                  <c:v>196.875</c:v>
                </c:pt>
                <c:pt idx="33">
                  <c:v>236.25</c:v>
                </c:pt>
                <c:pt idx="34">
                  <c:v>259.86111111111109</c:v>
                </c:pt>
                <c:pt idx="35">
                  <c:v>195.1219512195122</c:v>
                </c:pt>
                <c:pt idx="36" formatCode="General">
                  <c:v>139.792</c:v>
                </c:pt>
                <c:pt idx="37">
                  <c:v>169.48398576512454</c:v>
                </c:pt>
                <c:pt idx="38">
                  <c:v>190.28960817717206</c:v>
                </c:pt>
                <c:pt idx="39">
                  <c:v>349.75</c:v>
                </c:pt>
                <c:pt idx="40">
                  <c:v>178.42639593908629</c:v>
                </c:pt>
                <c:pt idx="41">
                  <c:v>338.46153846153845</c:v>
                </c:pt>
                <c:pt idx="42">
                  <c:v>381.53846153846155</c:v>
                </c:pt>
              </c:numCache>
            </c:numRef>
          </c:xVal>
          <c:yVal>
            <c:numRef>
              <c:f>'5.) Data for representation'!$AC$6:$AC$48</c:f>
              <c:numCache>
                <c:formatCode>General</c:formatCode>
                <c:ptCount val="43"/>
                <c:pt idx="0">
                  <c:v>54.5</c:v>
                </c:pt>
                <c:pt idx="1">
                  <c:v>61</c:v>
                </c:pt>
                <c:pt idx="2">
                  <c:v>80</c:v>
                </c:pt>
                <c:pt idx="3">
                  <c:v>54.4</c:v>
                </c:pt>
                <c:pt idx="4">
                  <c:v>56.2</c:v>
                </c:pt>
                <c:pt idx="5">
                  <c:v>64</c:v>
                </c:pt>
                <c:pt idx="6">
                  <c:v>42.1</c:v>
                </c:pt>
                <c:pt idx="7">
                  <c:v>42.09</c:v>
                </c:pt>
                <c:pt idx="8">
                  <c:v>29.1</c:v>
                </c:pt>
                <c:pt idx="9">
                  <c:v>39.4</c:v>
                </c:pt>
                <c:pt idx="10">
                  <c:v>27.2</c:v>
                </c:pt>
                <c:pt idx="11">
                  <c:v>21.3</c:v>
                </c:pt>
                <c:pt idx="12">
                  <c:v>120</c:v>
                </c:pt>
                <c:pt idx="13">
                  <c:v>74.98</c:v>
                </c:pt>
                <c:pt idx="14">
                  <c:v>39.72</c:v>
                </c:pt>
                <c:pt idx="15">
                  <c:v>39.72</c:v>
                </c:pt>
                <c:pt idx="16">
                  <c:v>51</c:v>
                </c:pt>
                <c:pt idx="17">
                  <c:v>99.7</c:v>
                </c:pt>
                <c:pt idx="18">
                  <c:v>140</c:v>
                </c:pt>
                <c:pt idx="19">
                  <c:v>140</c:v>
                </c:pt>
                <c:pt idx="20">
                  <c:v>81.900000000000006</c:v>
                </c:pt>
                <c:pt idx="21">
                  <c:v>311.10000000000002</c:v>
                </c:pt>
                <c:pt idx="22">
                  <c:v>78.3</c:v>
                </c:pt>
                <c:pt idx="23">
                  <c:v>25.2</c:v>
                </c:pt>
                <c:pt idx="24">
                  <c:v>32.590000000000003</c:v>
                </c:pt>
                <c:pt idx="25">
                  <c:v>77</c:v>
                </c:pt>
                <c:pt idx="26">
                  <c:v>25.08</c:v>
                </c:pt>
                <c:pt idx="27">
                  <c:v>70</c:v>
                </c:pt>
                <c:pt idx="28">
                  <c:v>70</c:v>
                </c:pt>
                <c:pt idx="29">
                  <c:v>40</c:v>
                </c:pt>
                <c:pt idx="30">
                  <c:v>27</c:v>
                </c:pt>
                <c:pt idx="31">
                  <c:v>26</c:v>
                </c:pt>
                <c:pt idx="32">
                  <c:v>28.8</c:v>
                </c:pt>
                <c:pt idx="33">
                  <c:v>28.8</c:v>
                </c:pt>
                <c:pt idx="34">
                  <c:v>28.8</c:v>
                </c:pt>
                <c:pt idx="35">
                  <c:v>41</c:v>
                </c:pt>
                <c:pt idx="36">
                  <c:v>25.96</c:v>
                </c:pt>
                <c:pt idx="37">
                  <c:v>22.48</c:v>
                </c:pt>
                <c:pt idx="38">
                  <c:v>23.48</c:v>
                </c:pt>
                <c:pt idx="39">
                  <c:v>40</c:v>
                </c:pt>
                <c:pt idx="40">
                  <c:v>39.4</c:v>
                </c:pt>
                <c:pt idx="41">
                  <c:v>65</c:v>
                </c:pt>
                <c:pt idx="42">
                  <c:v>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C-5745-4FE3-84D1-EE233CF6DA53}"/>
            </c:ext>
          </c:extLst>
        </c:ser>
        <c:axId val="244329088"/>
        <c:axId val="244343552"/>
      </c:scatterChart>
      <c:valAx>
        <c:axId val="2443290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Wing Loading (kg/m</a:t>
                </a:r>
                <a:r>
                  <a:rPr lang="es-ES_tradnl" sz="1000" b="0" i="0" baseline="30000">
                    <a:effectLst/>
                  </a:rPr>
                  <a:t>2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8502568363801215"/>
              <c:y val="0.90330358227079499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43552"/>
        <c:crosses val="autoZero"/>
        <c:crossBetween val="midCat"/>
      </c:valAx>
      <c:valAx>
        <c:axId val="2443435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Wing Surface (m</a:t>
                </a:r>
                <a:r>
                  <a:rPr lang="es-ES_tradnl" sz="1000" b="0" i="0" baseline="30000">
                    <a:effectLst/>
                  </a:rPr>
                  <a:t>2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9516059502125125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"/>
          <c:y val="0.95421554341226478"/>
          <c:w val="1"/>
          <c:h val="4.57844565877353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623474361738504"/>
          <c:y val="2.1295809804040708E-2"/>
          <c:w val="0.86370254972883398"/>
          <c:h val="0.80311992543489918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4"/>
              <c:layout>
                <c:manualLayout>
                  <c:x val="-0.16095003077514405"/>
                  <c:y val="3.075028888927900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VFW</a:t>
                    </a:r>
                    <a:r>
                      <a:rPr lang="de-DE" baseline="0"/>
                      <a:t> 614</a:t>
                    </a:r>
                    <a:endParaRPr lang="de-DE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8BB-466C-9121-CC9391FC0AD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('5.) Data for representation'!$AE$16,'5.) Data for representation'!$E$82:$E$87,'5.) Data for representation'!$E$91:$E$96,'5.) Data for representation'!$E$106:$E$112,'5.) Data for representation'!$E$118:$E$119,'5.) Data for representation'!$E$125)</c:f>
              <c:numCache>
                <c:formatCode>0.00</c:formatCode>
                <c:ptCount val="23"/>
                <c:pt idx="0">
                  <c:v>66.968450312959803</c:v>
                </c:pt>
                <c:pt idx="1">
                  <c:v>53.556334625677863</c:v>
                </c:pt>
                <c:pt idx="2">
                  <c:v>53.556334625677863</c:v>
                </c:pt>
                <c:pt idx="3">
                  <c:v>35.301625169436598</c:v>
                </c:pt>
                <c:pt idx="4">
                  <c:v>28.39740729404723</c:v>
                </c:pt>
                <c:pt idx="5">
                  <c:v>28.713652942616243</c:v>
                </c:pt>
                <c:pt idx="6">
                  <c:v>33.140903736014714</c:v>
                </c:pt>
                <c:pt idx="7">
                  <c:v>42.000538658682444</c:v>
                </c:pt>
                <c:pt idx="8">
                  <c:v>41.200528398517065</c:v>
                </c:pt>
                <c:pt idx="9">
                  <c:v>44.300568156657917</c:v>
                </c:pt>
                <c:pt idx="10">
                  <c:v>42.800548918847824</c:v>
                </c:pt>
                <c:pt idx="11">
                  <c:v>43.200554048930513</c:v>
                </c:pt>
                <c:pt idx="12">
                  <c:v>64.461479337330104</c:v>
                </c:pt>
                <c:pt idx="13">
                  <c:v>35.231336481390805</c:v>
                </c:pt>
                <c:pt idx="14">
                  <c:v>38.980468750000036</c:v>
                </c:pt>
                <c:pt idx="15">
                  <c:v>44.145601775101468</c:v>
                </c:pt>
                <c:pt idx="16">
                  <c:v>44.145601775101468</c:v>
                </c:pt>
                <c:pt idx="17">
                  <c:v>47.154000505899575</c:v>
                </c:pt>
                <c:pt idx="18">
                  <c:v>47.154000505899575</c:v>
                </c:pt>
                <c:pt idx="19">
                  <c:v>44.148781061285938</c:v>
                </c:pt>
                <c:pt idx="20">
                  <c:v>49.396524206688554</c:v>
                </c:pt>
                <c:pt idx="21">
                  <c:v>52.66691477485552</c:v>
                </c:pt>
                <c:pt idx="22">
                  <c:v>31.299035602229509</c:v>
                </c:pt>
              </c:numCache>
            </c:numRef>
          </c:xVal>
          <c:yVal>
            <c:numRef>
              <c:f>('5.) Data for representation'!$AF$16,'5.) Data for representation'!$F$82:$F$87,'5.) Data for representation'!$F$91:$F$96,'5.) Data for representation'!$F$106:$F$112,'5.) Data for representation'!$F$118:$F$119,'5.) Data for representation'!$F$125)</c:f>
              <c:numCache>
                <c:formatCode>General</c:formatCode>
                <c:ptCount val="23"/>
                <c:pt idx="0">
                  <c:v>594</c:v>
                </c:pt>
                <c:pt idx="1">
                  <c:v>870</c:v>
                </c:pt>
                <c:pt idx="2">
                  <c:v>870</c:v>
                </c:pt>
                <c:pt idx="3">
                  <c:v>900</c:v>
                </c:pt>
                <c:pt idx="4">
                  <c:v>950</c:v>
                </c:pt>
                <c:pt idx="5">
                  <c:v>970</c:v>
                </c:pt>
                <c:pt idx="6">
                  <c:v>950</c:v>
                </c:pt>
                <c:pt idx="7">
                  <c:v>900</c:v>
                </c:pt>
                <c:pt idx="8">
                  <c:v>900</c:v>
                </c:pt>
                <c:pt idx="9">
                  <c:v>900</c:v>
                </c:pt>
                <c:pt idx="10">
                  <c:v>900</c:v>
                </c:pt>
                <c:pt idx="11">
                  <c:v>900</c:v>
                </c:pt>
                <c:pt idx="12">
                  <c:v>870</c:v>
                </c:pt>
                <c:pt idx="13">
                  <c:v>930</c:v>
                </c:pt>
                <c:pt idx="14">
                  <c:v>704</c:v>
                </c:pt>
                <c:pt idx="15">
                  <c:v>848</c:v>
                </c:pt>
                <c:pt idx="16">
                  <c:v>848</c:v>
                </c:pt>
                <c:pt idx="17">
                  <c:v>808</c:v>
                </c:pt>
                <c:pt idx="18">
                  <c:v>808</c:v>
                </c:pt>
                <c:pt idx="19">
                  <c:v>943</c:v>
                </c:pt>
                <c:pt idx="20">
                  <c:v>900</c:v>
                </c:pt>
                <c:pt idx="21">
                  <c:v>900</c:v>
                </c:pt>
                <c:pt idx="22">
                  <c:v>810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C8BB-466C-9121-CC9391FC0AD4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'5.) Data for representation'!$R$46:$R$49</c:f>
              <c:numCache>
                <c:formatCode>0.00</c:formatCode>
                <c:ptCount val="4"/>
                <c:pt idx="0">
                  <c:v>41.376769291923189</c:v>
                </c:pt>
                <c:pt idx="1">
                  <c:v>38.18017741606063</c:v>
                </c:pt>
                <c:pt idx="2">
                  <c:v>41.234591609345479</c:v>
                </c:pt>
                <c:pt idx="3">
                  <c:v>40.470988061024265</c:v>
                </c:pt>
              </c:numCache>
            </c:numRef>
          </c:xVal>
          <c:yVal>
            <c:numRef>
              <c:f>'5.) Data for representation'!$S$46:$S$49</c:f>
              <c:numCache>
                <c:formatCode>General</c:formatCode>
                <c:ptCount val="4"/>
                <c:pt idx="0">
                  <c:v>950</c:v>
                </c:pt>
                <c:pt idx="1">
                  <c:v>910</c:v>
                </c:pt>
                <c:pt idx="2">
                  <c:v>900</c:v>
                </c:pt>
                <c:pt idx="3">
                  <c:v>900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C8BB-466C-9121-CC9391FC0AD4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7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Il-14M</a:t>
                    </a:r>
                    <a:endParaRPr lang="mr-IN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8BB-466C-9121-CC9391FC0AD4}"/>
                </c:ext>
              </c:extLst>
            </c:dLbl>
            <c:dLbl>
              <c:idx val="21"/>
              <c:layout>
                <c:manualLayout>
                  <c:x val="-0.11696619794722803"/>
                  <c:y val="1.765877352762599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baseline="0">
                        <a:effectLst/>
                      </a:rPr>
                      <a:t>Tu-114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05-C8BB-466C-9121-CC9391FC0AD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('5.) Data for representation'!$AE$6:$AE$33,'5.) Data for representation'!$AE$35:$AE$48)</c:f>
              <c:numCache>
                <c:formatCode>0.00</c:formatCode>
                <c:ptCount val="42"/>
                <c:pt idx="0">
                  <c:v>46.229392966979404</c:v>
                </c:pt>
                <c:pt idx="1">
                  <c:v>48.276200630436158</c:v>
                </c:pt>
                <c:pt idx="2">
                  <c:v>27.892152934338018</c:v>
                </c:pt>
                <c:pt idx="3">
                  <c:v>41.038337757835407</c:v>
                </c:pt>
                <c:pt idx="4">
                  <c:v>46.295788072200239</c:v>
                </c:pt>
                <c:pt idx="5">
                  <c:v>59.533203125000057</c:v>
                </c:pt>
                <c:pt idx="6">
                  <c:v>38.024804325752875</c:v>
                </c:pt>
                <c:pt idx="7">
                  <c:v>45.014679562592995</c:v>
                </c:pt>
                <c:pt idx="8">
                  <c:v>37.584824628731802</c:v>
                </c:pt>
                <c:pt idx="9">
                  <c:v>46.500059394590174</c:v>
                </c:pt>
                <c:pt idx="10">
                  <c:v>66.968450312959803</c:v>
                </c:pt>
                <c:pt idx="11">
                  <c:v>29.988729994634056</c:v>
                </c:pt>
                <c:pt idx="12">
                  <c:v>41.915990164631452</c:v>
                </c:pt>
                <c:pt idx="13">
                  <c:v>32.3445520328725</c:v>
                </c:pt>
                <c:pt idx="14">
                  <c:v>25.965667823766033</c:v>
                </c:pt>
                <c:pt idx="15">
                  <c:v>35.153519515252476</c:v>
                </c:pt>
                <c:pt idx="16">
                  <c:v>52.579144331639988</c:v>
                </c:pt>
                <c:pt idx="17">
                  <c:v>18.081304816724941</c:v>
                </c:pt>
                <c:pt idx="18">
                  <c:v>38.635623073303641</c:v>
                </c:pt>
                <c:pt idx="19">
                  <c:v>38.635623073303641</c:v>
                </c:pt>
                <c:pt idx="20">
                  <c:v>31.706040470283259</c:v>
                </c:pt>
                <c:pt idx="21">
                  <c:v>31.1634903842859</c:v>
                </c:pt>
                <c:pt idx="22">
                  <c:v>33.094925794008446</c:v>
                </c:pt>
                <c:pt idx="23">
                  <c:v>54.971030088038198</c:v>
                </c:pt>
                <c:pt idx="24">
                  <c:v>58.511575105707948</c:v>
                </c:pt>
                <c:pt idx="25">
                  <c:v>31.216317905021853</c:v>
                </c:pt>
                <c:pt idx="26">
                  <c:v>45.381992263117688</c:v>
                </c:pt>
                <c:pt idx="27">
                  <c:v>33.761793274812774</c:v>
                </c:pt>
                <c:pt idx="28">
                  <c:v>61.90158519779601</c:v>
                </c:pt>
                <c:pt idx="29">
                  <c:v>32.645237443067728</c:v>
                </c:pt>
                <c:pt idx="30">
                  <c:v>40.369752125367711</c:v>
                </c:pt>
                <c:pt idx="31">
                  <c:v>36.685490255855932</c:v>
                </c:pt>
                <c:pt idx="32">
                  <c:v>44.022588307027114</c:v>
                </c:pt>
                <c:pt idx="33">
                  <c:v>48.422259096089206</c:v>
                </c:pt>
                <c:pt idx="34">
                  <c:v>30.472929148996315</c:v>
                </c:pt>
                <c:pt idx="35">
                  <c:v>27.436579948317167</c:v>
                </c:pt>
                <c:pt idx="36">
                  <c:v>35.746252218028637</c:v>
                </c:pt>
                <c:pt idx="37">
                  <c:v>39.270463355720466</c:v>
                </c:pt>
                <c:pt idx="38">
                  <c:v>55.300330582194519</c:v>
                </c:pt>
                <c:pt idx="39">
                  <c:v>28.425688482084254</c:v>
                </c:pt>
                <c:pt idx="40">
                  <c:v>41.980987091732096</c:v>
                </c:pt>
                <c:pt idx="41">
                  <c:v>47.324021812498003</c:v>
                </c:pt>
              </c:numCache>
            </c:numRef>
          </c:xVal>
          <c:yVal>
            <c:numRef>
              <c:f>('5.) Data for representation'!$AF$6:$AF$33,'5.) Data for representation'!$AF$35:$AF$48)</c:f>
              <c:numCache>
                <c:formatCode>General</c:formatCode>
                <c:ptCount val="42"/>
                <c:pt idx="0">
                  <c:v>556</c:v>
                </c:pt>
                <c:pt idx="1">
                  <c:v>510</c:v>
                </c:pt>
                <c:pt idx="2">
                  <c:v>428</c:v>
                </c:pt>
                <c:pt idx="3">
                  <c:v>535</c:v>
                </c:pt>
                <c:pt idx="4">
                  <c:v>532</c:v>
                </c:pt>
                <c:pt idx="5">
                  <c:v>667</c:v>
                </c:pt>
                <c:pt idx="6">
                  <c:v>350</c:v>
                </c:pt>
                <c:pt idx="7">
                  <c:v>404</c:v>
                </c:pt>
                <c:pt idx="8">
                  <c:v>411</c:v>
                </c:pt>
                <c:pt idx="9">
                  <c:v>608</c:v>
                </c:pt>
                <c:pt idx="10">
                  <c:v>594</c:v>
                </c:pt>
                <c:pt idx="11">
                  <c:v>420</c:v>
                </c:pt>
                <c:pt idx="12">
                  <c:v>715</c:v>
                </c:pt>
                <c:pt idx="13">
                  <c:v>500</c:v>
                </c:pt>
                <c:pt idx="14">
                  <c:v>350</c:v>
                </c:pt>
                <c:pt idx="15">
                  <c:v>405</c:v>
                </c:pt>
                <c:pt idx="16">
                  <c:v>575</c:v>
                </c:pt>
                <c:pt idx="17">
                  <c:v>417</c:v>
                </c:pt>
                <c:pt idx="18">
                  <c:v>565</c:v>
                </c:pt>
                <c:pt idx="19">
                  <c:v>675</c:v>
                </c:pt>
                <c:pt idx="20">
                  <c:v>500</c:v>
                </c:pt>
                <c:pt idx="21">
                  <c:v>870</c:v>
                </c:pt>
                <c:pt idx="22">
                  <c:v>493</c:v>
                </c:pt>
                <c:pt idx="23">
                  <c:v>487</c:v>
                </c:pt>
                <c:pt idx="24">
                  <c:v>546</c:v>
                </c:pt>
                <c:pt idx="25">
                  <c:v>494</c:v>
                </c:pt>
                <c:pt idx="26">
                  <c:v>454</c:v>
                </c:pt>
                <c:pt idx="27">
                  <c:v>520</c:v>
                </c:pt>
                <c:pt idx="28">
                  <c:v>750</c:v>
                </c:pt>
                <c:pt idx="29">
                  <c:v>500</c:v>
                </c:pt>
                <c:pt idx="30">
                  <c:v>491</c:v>
                </c:pt>
                <c:pt idx="31">
                  <c:v>574</c:v>
                </c:pt>
                <c:pt idx="32">
                  <c:v>578</c:v>
                </c:pt>
                <c:pt idx="33">
                  <c:v>561</c:v>
                </c:pt>
                <c:pt idx="34">
                  <c:v>370</c:v>
                </c:pt>
                <c:pt idx="35">
                  <c:v>344</c:v>
                </c:pt>
                <c:pt idx="36">
                  <c:v>430</c:v>
                </c:pt>
                <c:pt idx="37">
                  <c:v>424</c:v>
                </c:pt>
                <c:pt idx="38">
                  <c:v>620</c:v>
                </c:pt>
                <c:pt idx="39">
                  <c:v>390</c:v>
                </c:pt>
                <c:pt idx="40">
                  <c:v>611</c:v>
                </c:pt>
                <c:pt idx="41">
                  <c:v>611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C8BB-466C-9121-CC9391FC0AD4}"/>
            </c:ext>
          </c:extLst>
        </c:ser>
        <c:axId val="247703808"/>
        <c:axId val="247722368"/>
      </c:scatterChart>
      <c:valAx>
        <c:axId val="2477038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Cubic Wing Loading (kg/m</a:t>
                </a:r>
                <a:r>
                  <a:rPr lang="es-ES_tradnl" sz="1000" b="0" i="0" baseline="30000">
                    <a:effectLst/>
                  </a:rPr>
                  <a:t>3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347422604248512"/>
              <c:y val="0.87949481106399141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722368"/>
        <c:crosses val="autoZero"/>
        <c:crossBetween val="midCat"/>
      </c:valAx>
      <c:valAx>
        <c:axId val="247722368"/>
        <c:scaling>
          <c:orientation val="minMax"/>
          <c:max val="1200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>
                    <a:effectLst/>
                  </a:rPr>
                  <a:t>Maximum</a:t>
                </a:r>
                <a:r>
                  <a:rPr lang="en-US" sz="1000" baseline="0">
                    <a:effectLst/>
                  </a:rPr>
                  <a:t> Cruise Speed </a:t>
                </a:r>
                <a:r>
                  <a:rPr lang="mr-IN" sz="1000" b="0" i="0" u="none" strike="noStrike" baseline="0">
                    <a:effectLst/>
                  </a:rPr>
                  <a:t>(km/h)</a:t>
                </a:r>
                <a:r>
                  <a:rPr lang="mr-IN" sz="1000" b="0" i="0" u="none" strike="noStrike" baseline="0"/>
                  <a:t> 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4567182624353289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703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"/>
          <c:y val="0.9268167144240772"/>
          <c:w val="1"/>
          <c:h val="7.3183338131543429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289173938848403"/>
          <c:y val="2.1303315169041513E-2"/>
          <c:w val="0.86142785607659145"/>
          <c:h val="0.80692914338103805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4"/>
              <c:layout>
                <c:manualLayout>
                  <c:x val="-0.130049713958897"/>
                  <c:y val="-3.4465539887756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de-DE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VFW 614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55D6-4A34-8D17-8A92AFF45C1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('5.) Data for representation'!$AD$16,'5.) Data for representation'!$D$82:$D$87,'5.) Data for representation'!$D$91:$D$96,'5.) Data for representation'!$D$106:$D$112,'5.) Data for representation'!$D$118:$D$119,'5.) Data for representation'!$D$125)</c:f>
              <c:numCache>
                <c:formatCode>0.00</c:formatCode>
                <c:ptCount val="23"/>
                <c:pt idx="0">
                  <c:v>349.26470588235293</c:v>
                </c:pt>
                <c:pt idx="1">
                  <c:v>500.45808520384793</c:v>
                </c:pt>
                <c:pt idx="2">
                  <c:v>500.45808520384793</c:v>
                </c:pt>
                <c:pt idx="3">
                  <c:v>590.23430513324979</c:v>
                </c:pt>
                <c:pt idx="4">
                  <c:v>384.15300546448088</c:v>
                </c:pt>
                <c:pt idx="5">
                  <c:v>313.86006026113154</c:v>
                </c:pt>
                <c:pt idx="6">
                  <c:v>373.91987431264732</c:v>
                </c:pt>
                <c:pt idx="7">
                  <c:v>570.0325732899023</c:v>
                </c:pt>
                <c:pt idx="8">
                  <c:v>559.17480998914232</c:v>
                </c:pt>
                <c:pt idx="9">
                  <c:v>601.2486427795875</c:v>
                </c:pt>
                <c:pt idx="10">
                  <c:v>580.8903365906624</c:v>
                </c:pt>
                <c:pt idx="11">
                  <c:v>586.31921824104234</c:v>
                </c:pt>
                <c:pt idx="12">
                  <c:v>590.09546539379483</c:v>
                </c:pt>
                <c:pt idx="13">
                  <c:v>573.41638354095892</c:v>
                </c:pt>
                <c:pt idx="14">
                  <c:v>311.84375</c:v>
                </c:pt>
                <c:pt idx="15">
                  <c:v>385.86387434554973</c:v>
                </c:pt>
                <c:pt idx="16">
                  <c:v>385.86387434554973</c:v>
                </c:pt>
                <c:pt idx="17">
                  <c:v>419.11392405063293</c:v>
                </c:pt>
                <c:pt idx="18">
                  <c:v>419.11392405063293</c:v>
                </c:pt>
                <c:pt idx="19">
                  <c:v>426.89839572192511</c:v>
                </c:pt>
                <c:pt idx="20">
                  <c:v>561.36275648470769</c:v>
                </c:pt>
                <c:pt idx="21">
                  <c:v>598.52884243128142</c:v>
                </c:pt>
                <c:pt idx="22">
                  <c:v>383.33333333333331</c:v>
                </c:pt>
              </c:numCache>
            </c:numRef>
          </c:xVal>
          <c:yVal>
            <c:numRef>
              <c:f>('5.) Data for representation'!$AF$16,'5.) Data for representation'!$F$82:$F$87,'5.) Data for representation'!$F$91:$F$96,'5.) Data for representation'!$F$106:$F$112,'5.) Data for representation'!$F$118:$F$119,'5.) Data for representation'!$F$125)</c:f>
              <c:numCache>
                <c:formatCode>General</c:formatCode>
                <c:ptCount val="23"/>
                <c:pt idx="0">
                  <c:v>594</c:v>
                </c:pt>
                <c:pt idx="1">
                  <c:v>870</c:v>
                </c:pt>
                <c:pt idx="2">
                  <c:v>870</c:v>
                </c:pt>
                <c:pt idx="3">
                  <c:v>900</c:v>
                </c:pt>
                <c:pt idx="4">
                  <c:v>950</c:v>
                </c:pt>
                <c:pt idx="5">
                  <c:v>970</c:v>
                </c:pt>
                <c:pt idx="6">
                  <c:v>950</c:v>
                </c:pt>
                <c:pt idx="7">
                  <c:v>900</c:v>
                </c:pt>
                <c:pt idx="8">
                  <c:v>900</c:v>
                </c:pt>
                <c:pt idx="9">
                  <c:v>900</c:v>
                </c:pt>
                <c:pt idx="10">
                  <c:v>900</c:v>
                </c:pt>
                <c:pt idx="11">
                  <c:v>900</c:v>
                </c:pt>
                <c:pt idx="12">
                  <c:v>870</c:v>
                </c:pt>
                <c:pt idx="13">
                  <c:v>930</c:v>
                </c:pt>
                <c:pt idx="14">
                  <c:v>704</c:v>
                </c:pt>
                <c:pt idx="15">
                  <c:v>848</c:v>
                </c:pt>
                <c:pt idx="16">
                  <c:v>848</c:v>
                </c:pt>
                <c:pt idx="17">
                  <c:v>808</c:v>
                </c:pt>
                <c:pt idx="18">
                  <c:v>808</c:v>
                </c:pt>
                <c:pt idx="19">
                  <c:v>943</c:v>
                </c:pt>
                <c:pt idx="20">
                  <c:v>900</c:v>
                </c:pt>
                <c:pt idx="21">
                  <c:v>900</c:v>
                </c:pt>
                <c:pt idx="22">
                  <c:v>810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55D6-4A34-8D17-8A92AFF45C14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'5.) Data for representation'!$P$46:$P$49</c:f>
              <c:numCache>
                <c:formatCode>General</c:formatCode>
                <c:ptCount val="4"/>
                <c:pt idx="0">
                  <c:v>300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</c:numCache>
            </c:numRef>
          </c:xVal>
          <c:yVal>
            <c:numRef>
              <c:f>'5.) Data for representation'!$S$46:$S$49</c:f>
              <c:numCache>
                <c:formatCode>General</c:formatCode>
                <c:ptCount val="4"/>
                <c:pt idx="0">
                  <c:v>950</c:v>
                </c:pt>
                <c:pt idx="1">
                  <c:v>910</c:v>
                </c:pt>
                <c:pt idx="2">
                  <c:v>900</c:v>
                </c:pt>
                <c:pt idx="3">
                  <c:v>900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55D6-4A34-8D17-8A92AFF45C14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21"/>
              <c:layout>
                <c:manualLayout>
                  <c:x val="2.3287095513349513E-2"/>
                  <c:y val="8.6557369083573685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Tu-114</a:t>
                    </a:r>
                    <a:endParaRPr lang="mr-IN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5D6-4A34-8D17-8A92AFF45C1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('5.) Data for representation'!$AD$6:$AD$33,'5.) Data for representation'!$AD$35:$AD$48)</c:f>
              <c:numCache>
                <c:formatCode>0.00</c:formatCode>
                <c:ptCount val="42"/>
                <c:pt idx="0">
                  <c:v>341.28440366972478</c:v>
                </c:pt>
                <c:pt idx="1">
                  <c:v>377.04918032786884</c:v>
                </c:pt>
                <c:pt idx="2">
                  <c:v>249.47499999999999</c:v>
                </c:pt>
                <c:pt idx="3">
                  <c:v>302.68382352941177</c:v>
                </c:pt>
                <c:pt idx="4">
                  <c:v>347.06405693950177</c:v>
                </c:pt>
                <c:pt idx="5">
                  <c:v>476.265625</c:v>
                </c:pt>
                <c:pt idx="6">
                  <c:v>246.72209026128266</c:v>
                </c:pt>
                <c:pt idx="7">
                  <c:v>292.04086481349486</c:v>
                </c:pt>
                <c:pt idx="8">
                  <c:v>202.74914089347078</c:v>
                </c:pt>
                <c:pt idx="9">
                  <c:v>291.87817258883251</c:v>
                </c:pt>
                <c:pt idx="10">
                  <c:v>349.26470588235293</c:v>
                </c:pt>
                <c:pt idx="11">
                  <c:v>138.40375586854461</c:v>
                </c:pt>
                <c:pt idx="12">
                  <c:v>459.16666666666669</c:v>
                </c:pt>
                <c:pt idx="13">
                  <c:v>280.07468658308881</c:v>
                </c:pt>
                <c:pt idx="14">
                  <c:v>163.64551863041291</c:v>
                </c:pt>
                <c:pt idx="15">
                  <c:v>221.55085599194362</c:v>
                </c:pt>
                <c:pt idx="16">
                  <c:v>375.49019607843138</c:v>
                </c:pt>
                <c:pt idx="17">
                  <c:v>180.54162487462386</c:v>
                </c:pt>
                <c:pt idx="18">
                  <c:v>457.14285714285717</c:v>
                </c:pt>
                <c:pt idx="19">
                  <c:v>457.14285714285717</c:v>
                </c:pt>
                <c:pt idx="20">
                  <c:v>286.93528693528691</c:v>
                </c:pt>
                <c:pt idx="21">
                  <c:v>549.66248794599801</c:v>
                </c:pt>
                <c:pt idx="22">
                  <c:v>292.84802043422735</c:v>
                </c:pt>
                <c:pt idx="23">
                  <c:v>275.95238095238096</c:v>
                </c:pt>
                <c:pt idx="24">
                  <c:v>334.02884320343662</c:v>
                </c:pt>
                <c:pt idx="25">
                  <c:v>273.9220779220779</c:v>
                </c:pt>
                <c:pt idx="26">
                  <c:v>227.27272727272728</c:v>
                </c:pt>
                <c:pt idx="27">
                  <c:v>282.47142857142859</c:v>
                </c:pt>
                <c:pt idx="28">
                  <c:v>391.5</c:v>
                </c:pt>
                <c:pt idx="29">
                  <c:v>169.62962962962962</c:v>
                </c:pt>
                <c:pt idx="30">
                  <c:v>205.84615384615384</c:v>
                </c:pt>
                <c:pt idx="31">
                  <c:v>196.875</c:v>
                </c:pt>
                <c:pt idx="32">
                  <c:v>236.25</c:v>
                </c:pt>
                <c:pt idx="33">
                  <c:v>259.86111111111109</c:v>
                </c:pt>
                <c:pt idx="34">
                  <c:v>195.1219512195122</c:v>
                </c:pt>
                <c:pt idx="35" formatCode="General">
                  <c:v>139.792</c:v>
                </c:pt>
                <c:pt idx="36">
                  <c:v>169.48398576512454</c:v>
                </c:pt>
                <c:pt idx="37">
                  <c:v>190.28960817717206</c:v>
                </c:pt>
                <c:pt idx="38">
                  <c:v>349.75</c:v>
                </c:pt>
                <c:pt idx="39">
                  <c:v>178.42639593908629</c:v>
                </c:pt>
                <c:pt idx="40">
                  <c:v>338.46153846153845</c:v>
                </c:pt>
                <c:pt idx="41">
                  <c:v>381.53846153846155</c:v>
                </c:pt>
              </c:numCache>
            </c:numRef>
          </c:xVal>
          <c:yVal>
            <c:numRef>
              <c:f>('5.) Data for representation'!$AF$6:$AF$33,'5.) Data for representation'!$AF$35:$AF$48)</c:f>
              <c:numCache>
                <c:formatCode>General</c:formatCode>
                <c:ptCount val="42"/>
                <c:pt idx="0">
                  <c:v>556</c:v>
                </c:pt>
                <c:pt idx="1">
                  <c:v>510</c:v>
                </c:pt>
                <c:pt idx="2">
                  <c:v>428</c:v>
                </c:pt>
                <c:pt idx="3">
                  <c:v>535</c:v>
                </c:pt>
                <c:pt idx="4">
                  <c:v>532</c:v>
                </c:pt>
                <c:pt idx="5">
                  <c:v>667</c:v>
                </c:pt>
                <c:pt idx="6">
                  <c:v>350</c:v>
                </c:pt>
                <c:pt idx="7">
                  <c:v>404</c:v>
                </c:pt>
                <c:pt idx="8">
                  <c:v>411</c:v>
                </c:pt>
                <c:pt idx="9">
                  <c:v>608</c:v>
                </c:pt>
                <c:pt idx="10">
                  <c:v>594</c:v>
                </c:pt>
                <c:pt idx="11">
                  <c:v>420</c:v>
                </c:pt>
                <c:pt idx="12">
                  <c:v>715</c:v>
                </c:pt>
                <c:pt idx="13">
                  <c:v>500</c:v>
                </c:pt>
                <c:pt idx="14">
                  <c:v>350</c:v>
                </c:pt>
                <c:pt idx="15">
                  <c:v>405</c:v>
                </c:pt>
                <c:pt idx="16">
                  <c:v>575</c:v>
                </c:pt>
                <c:pt idx="17">
                  <c:v>417</c:v>
                </c:pt>
                <c:pt idx="18">
                  <c:v>565</c:v>
                </c:pt>
                <c:pt idx="19">
                  <c:v>675</c:v>
                </c:pt>
                <c:pt idx="20">
                  <c:v>500</c:v>
                </c:pt>
                <c:pt idx="21">
                  <c:v>870</c:v>
                </c:pt>
                <c:pt idx="22">
                  <c:v>493</c:v>
                </c:pt>
                <c:pt idx="23">
                  <c:v>487</c:v>
                </c:pt>
                <c:pt idx="24">
                  <c:v>546</c:v>
                </c:pt>
                <c:pt idx="25">
                  <c:v>494</c:v>
                </c:pt>
                <c:pt idx="26">
                  <c:v>454</c:v>
                </c:pt>
                <c:pt idx="27">
                  <c:v>520</c:v>
                </c:pt>
                <c:pt idx="28">
                  <c:v>750</c:v>
                </c:pt>
                <c:pt idx="29">
                  <c:v>500</c:v>
                </c:pt>
                <c:pt idx="30">
                  <c:v>491</c:v>
                </c:pt>
                <c:pt idx="31">
                  <c:v>574</c:v>
                </c:pt>
                <c:pt idx="32">
                  <c:v>578</c:v>
                </c:pt>
                <c:pt idx="33">
                  <c:v>561</c:v>
                </c:pt>
                <c:pt idx="34">
                  <c:v>370</c:v>
                </c:pt>
                <c:pt idx="35">
                  <c:v>344</c:v>
                </c:pt>
                <c:pt idx="36">
                  <c:v>430</c:v>
                </c:pt>
                <c:pt idx="37">
                  <c:v>424</c:v>
                </c:pt>
                <c:pt idx="38">
                  <c:v>620</c:v>
                </c:pt>
                <c:pt idx="39">
                  <c:v>390</c:v>
                </c:pt>
                <c:pt idx="40">
                  <c:v>611</c:v>
                </c:pt>
                <c:pt idx="41">
                  <c:v>611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6-55D6-4A34-8D17-8A92AFF45C14}"/>
            </c:ext>
          </c:extLst>
        </c:ser>
        <c:axId val="247739520"/>
        <c:axId val="247741440"/>
      </c:scatterChart>
      <c:valAx>
        <c:axId val="2477395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Wing Loading (kg/m</a:t>
                </a:r>
                <a:r>
                  <a:rPr lang="es-ES_tradnl" sz="1000" b="0" i="0" baseline="30000">
                    <a:effectLst/>
                  </a:rPr>
                  <a:t>2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8575078354030512"/>
              <c:y val="0.88333094610784979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741440"/>
        <c:crosses val="autoZero"/>
        <c:crossBetween val="midCat"/>
      </c:valAx>
      <c:valAx>
        <c:axId val="2477414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Maximum Cruise Speed (km/h) 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4043399282295112E-3"/>
              <c:y val="0.14939654095608501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739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"/>
          <c:y val="0.93842668504779381"/>
          <c:w val="1"/>
          <c:h val="6.1573314952206117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8.2528653257539331E-2"/>
          <c:y val="2.1378162860196202E-2"/>
          <c:w val="0.87672371205584543"/>
          <c:h val="0.83578365194983995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b707 (all models)</a:t>
                    </a:r>
                    <a:endParaRPr lang="en-US"/>
                  </a:p>
                </c:rich>
              </c:tx>
              <c:dLblPos val="l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85C-469A-9E40-4367C9BA257A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b720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dLblPos val="b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85C-469A-9E40-4367C9BA257A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b737-200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85C-469A-9E40-4367C9BA257A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b737-400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885C-469A-9E40-4367C9BA257A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representation'!$K$6:$K$41</c:f>
              <c:numCache>
                <c:formatCode>General</c:formatCode>
                <c:ptCount val="36"/>
                <c:pt idx="0">
                  <c:v>2013</c:v>
                </c:pt>
                <c:pt idx="1">
                  <c:v>2013</c:v>
                </c:pt>
                <c:pt idx="2">
                  <c:v>2002</c:v>
                </c:pt>
                <c:pt idx="3">
                  <c:v>1995</c:v>
                </c:pt>
                <c:pt idx="4">
                  <c:v>2014</c:v>
                </c:pt>
                <c:pt idx="5">
                  <c:v>1987</c:v>
                </c:pt>
                <c:pt idx="6">
                  <c:v>2014</c:v>
                </c:pt>
                <c:pt idx="7">
                  <c:v>1993</c:v>
                </c:pt>
                <c:pt idx="8">
                  <c:v>2014</c:v>
                </c:pt>
                <c:pt idx="9">
                  <c:v>1957</c:v>
                </c:pt>
                <c:pt idx="10">
                  <c:v>1957</c:v>
                </c:pt>
                <c:pt idx="11">
                  <c:v>1957</c:v>
                </c:pt>
                <c:pt idx="12">
                  <c:v>1957</c:v>
                </c:pt>
                <c:pt idx="13">
                  <c:v>1957</c:v>
                </c:pt>
                <c:pt idx="14">
                  <c:v>1957</c:v>
                </c:pt>
                <c:pt idx="15">
                  <c:v>1998</c:v>
                </c:pt>
                <c:pt idx="16">
                  <c:v>1998</c:v>
                </c:pt>
                <c:pt idx="17">
                  <c:v>1959</c:v>
                </c:pt>
                <c:pt idx="18">
                  <c:v>1959</c:v>
                </c:pt>
                <c:pt idx="19">
                  <c:v>1963</c:v>
                </c:pt>
                <c:pt idx="20">
                  <c:v>1963</c:v>
                </c:pt>
                <c:pt idx="21">
                  <c:v>1967</c:v>
                </c:pt>
                <c:pt idx="22">
                  <c:v>1967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1997</c:v>
                </c:pt>
                <c:pt idx="27">
                  <c:v>1997</c:v>
                </c:pt>
                <c:pt idx="28">
                  <c:v>1997</c:v>
                </c:pt>
                <c:pt idx="29">
                  <c:v>1997</c:v>
                </c:pt>
                <c:pt idx="30">
                  <c:v>2016</c:v>
                </c:pt>
                <c:pt idx="31">
                  <c:v>2016</c:v>
                </c:pt>
                <c:pt idx="32">
                  <c:v>2016</c:v>
                </c:pt>
                <c:pt idx="33">
                  <c:v>2016</c:v>
                </c:pt>
                <c:pt idx="34">
                  <c:v>1982</c:v>
                </c:pt>
                <c:pt idx="35">
                  <c:v>1982</c:v>
                </c:pt>
              </c:numCache>
            </c:numRef>
          </c:xVal>
          <c:yVal>
            <c:numRef>
              <c:f>'5.) Data for representation'!$E$6:$E$41</c:f>
              <c:numCache>
                <c:formatCode>0.00</c:formatCode>
                <c:ptCount val="36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885C-469A-9E40-4367C9BA257A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0.25943295448837889"/>
                  <c:y val="-4.2814555968309312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a310-300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885C-469A-9E40-4367C9BA257A}"/>
                </c:ext>
              </c:extLst>
            </c:dLbl>
            <c:dLbl>
              <c:idx val="12"/>
              <c:layout>
                <c:manualLayout>
                  <c:x val="4.0490320920380518E-2"/>
                  <c:y val="-0.13743636811992407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a350-900</a:t>
                    </a:r>
                    <a:r>
                      <a:rPr lang="mr-IN" sz="900" b="0" i="0" u="none" strike="noStrike" baseline="0"/>
                      <a:t> 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885C-469A-9E40-4367C9BA257A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a380-800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dLblPos val="b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885C-469A-9E40-4367C9BA257A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b777-8</a:t>
                    </a:r>
                  </a:p>
                  <a:p>
                    <a:r>
                      <a:rPr lang="mr-IN" sz="900" b="0" i="0" u="none" strike="noStrike" baseline="0">
                        <a:effectLst/>
                      </a:rPr>
                      <a:t>b777-9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885C-469A-9E40-4367C9BA257A}"/>
                </c:ext>
              </c:extLst>
            </c:dLbl>
            <c:dLbl>
              <c:idx val="33"/>
              <c:layout>
                <c:manualLayout>
                  <c:x val="6.1906458040377997E-2"/>
                  <c:y val="-0.19615619918511201"/>
                </c:manualLayout>
              </c:layout>
              <c:tx>
                <c:rich>
                  <a:bodyPr/>
                  <a:lstStyle/>
                  <a:p>
                    <a:r>
                      <a:rPr lang="fi-FI" sz="900" b="0" i="0" u="none" strike="noStrike" baseline="0">
                        <a:effectLst/>
                      </a:rPr>
                      <a:t>b787-8</a:t>
                    </a:r>
                    <a:r>
                      <a:rPr lang="fi-FI" sz="900" b="0" i="0" u="none" strike="noStrike" baseline="0"/>
                      <a:t> 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885C-469A-9E40-4367C9BA257A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representation'!$X$6:$X$41</c:f>
              <c:numCache>
                <c:formatCode>General</c:formatCode>
                <c:ptCount val="36"/>
                <c:pt idx="0">
                  <c:v>1972</c:v>
                </c:pt>
                <c:pt idx="1">
                  <c:v>1972</c:v>
                </c:pt>
                <c:pt idx="2">
                  <c:v>1982</c:v>
                </c:pt>
                <c:pt idx="3">
                  <c:v>1982</c:v>
                </c:pt>
                <c:pt idx="4">
                  <c:v>1992</c:v>
                </c:pt>
                <c:pt idx="5">
                  <c:v>1992</c:v>
                </c:pt>
                <c:pt idx="6">
                  <c:v>1992</c:v>
                </c:pt>
                <c:pt idx="7">
                  <c:v>1992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2013</c:v>
                </c:pt>
                <c:pt idx="13">
                  <c:v>2013</c:v>
                </c:pt>
                <c:pt idx="14">
                  <c:v>2005</c:v>
                </c:pt>
                <c:pt idx="15">
                  <c:v>1969</c:v>
                </c:pt>
                <c:pt idx="16">
                  <c:v>1969</c:v>
                </c:pt>
                <c:pt idx="17">
                  <c:v>1969</c:v>
                </c:pt>
                <c:pt idx="18">
                  <c:v>1969</c:v>
                </c:pt>
                <c:pt idx="19">
                  <c:v>1969</c:v>
                </c:pt>
                <c:pt idx="20">
                  <c:v>2011</c:v>
                </c:pt>
                <c:pt idx="21">
                  <c:v>1981</c:v>
                </c:pt>
                <c:pt idx="22">
                  <c:v>1981</c:v>
                </c:pt>
                <c:pt idx="23">
                  <c:v>1981</c:v>
                </c:pt>
                <c:pt idx="24">
                  <c:v>1981</c:v>
                </c:pt>
                <c:pt idx="25">
                  <c:v>1981</c:v>
                </c:pt>
                <c:pt idx="26">
                  <c:v>1994</c:v>
                </c:pt>
                <c:pt idx="27">
                  <c:v>1994</c:v>
                </c:pt>
                <c:pt idx="28">
                  <c:v>1994</c:v>
                </c:pt>
                <c:pt idx="29">
                  <c:v>1994</c:v>
                </c:pt>
                <c:pt idx="30">
                  <c:v>1994</c:v>
                </c:pt>
                <c:pt idx="31">
                  <c:v>2020</c:v>
                </c:pt>
                <c:pt idx="32">
                  <c:v>2020</c:v>
                </c:pt>
                <c:pt idx="33">
                  <c:v>2009</c:v>
                </c:pt>
                <c:pt idx="34">
                  <c:v>2009</c:v>
                </c:pt>
                <c:pt idx="35">
                  <c:v>2009</c:v>
                </c:pt>
              </c:numCache>
            </c:numRef>
          </c:xVal>
          <c:yVal>
            <c:numRef>
              <c:f>'5.) Data for representation'!$R$6:$R$41</c:f>
              <c:numCache>
                <c:formatCode>0.00</c:formatCode>
                <c:ptCount val="36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C-885C-469A-9E40-4367C9BA257A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D-885C-469A-9E40-4367C9BA257A}"/>
            </c:ext>
          </c:extLst>
        </c:ser>
        <c:axId val="247792000"/>
        <c:axId val="247793920"/>
      </c:scatterChart>
      <c:valAx>
        <c:axId val="247792000"/>
        <c:scaling>
          <c:orientation val="minMax"/>
          <c:min val="19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Year</a:t>
                </a:r>
                <a:endParaRPr lang="es-ES_tradnl" sz="1000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793920"/>
        <c:crosses val="autoZero"/>
        <c:crossBetween val="midCat"/>
      </c:valAx>
      <c:valAx>
        <c:axId val="247793920"/>
        <c:scaling>
          <c:orientation val="minMax"/>
          <c:max val="90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Cubic Wing Loading (kg/m</a:t>
                </a:r>
                <a:r>
                  <a:rPr lang="es-ES_tradnl" sz="1000" b="0" i="0" baseline="30000">
                    <a:effectLst/>
                  </a:rPr>
                  <a:t>3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3801188485172418E-3"/>
              <c:y val="0.15477170831304193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792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"/>
          <c:y val="0.94988704864279105"/>
          <c:w val="1"/>
          <c:h val="5.0112951357209237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4574080528455048E-2"/>
          <c:y val="2.1378162860196202E-2"/>
          <c:w val="0.86416199721891718"/>
          <c:h val="0.83358878793729563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tx>
                <c:rich>
                  <a:bodyPr/>
                  <a:lstStyle/>
                  <a:p>
                    <a:r>
                      <a:rPr lang="it-IT" sz="900" b="0" i="0" u="none" strike="noStrike" baseline="0">
                        <a:effectLst/>
                      </a:rPr>
                      <a:t>a321neo</a:t>
                    </a:r>
                    <a:r>
                      <a:rPr lang="it-IT" sz="900" b="0" i="0" u="none" strike="noStrike" baseline="0"/>
                      <a:t> </a:t>
                    </a:r>
                    <a:endParaRPr lang="it-IT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9EA-4115-A718-E3ADD310F35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b720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dLblPos val="b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9EA-4115-A718-E3ADD310F353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representation'!$K$6:$K$41</c:f>
              <c:numCache>
                <c:formatCode>General</c:formatCode>
                <c:ptCount val="36"/>
                <c:pt idx="0">
                  <c:v>2013</c:v>
                </c:pt>
                <c:pt idx="1">
                  <c:v>2013</c:v>
                </c:pt>
                <c:pt idx="2">
                  <c:v>2002</c:v>
                </c:pt>
                <c:pt idx="3">
                  <c:v>1995</c:v>
                </c:pt>
                <c:pt idx="4">
                  <c:v>2014</c:v>
                </c:pt>
                <c:pt idx="5">
                  <c:v>1987</c:v>
                </c:pt>
                <c:pt idx="6">
                  <c:v>2014</c:v>
                </c:pt>
                <c:pt idx="7">
                  <c:v>1993</c:v>
                </c:pt>
                <c:pt idx="8">
                  <c:v>2014</c:v>
                </c:pt>
                <c:pt idx="9">
                  <c:v>1957</c:v>
                </c:pt>
                <c:pt idx="10">
                  <c:v>1957</c:v>
                </c:pt>
                <c:pt idx="11">
                  <c:v>1957</c:v>
                </c:pt>
                <c:pt idx="12">
                  <c:v>1957</c:v>
                </c:pt>
                <c:pt idx="13">
                  <c:v>1957</c:v>
                </c:pt>
                <c:pt idx="14">
                  <c:v>1957</c:v>
                </c:pt>
                <c:pt idx="15">
                  <c:v>1998</c:v>
                </c:pt>
                <c:pt idx="16">
                  <c:v>1998</c:v>
                </c:pt>
                <c:pt idx="17">
                  <c:v>1959</c:v>
                </c:pt>
                <c:pt idx="18">
                  <c:v>1959</c:v>
                </c:pt>
                <c:pt idx="19">
                  <c:v>1963</c:v>
                </c:pt>
                <c:pt idx="20">
                  <c:v>1963</c:v>
                </c:pt>
                <c:pt idx="21">
                  <c:v>1967</c:v>
                </c:pt>
                <c:pt idx="22">
                  <c:v>1967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1997</c:v>
                </c:pt>
                <c:pt idx="27">
                  <c:v>1997</c:v>
                </c:pt>
                <c:pt idx="28">
                  <c:v>1997</c:v>
                </c:pt>
                <c:pt idx="29">
                  <c:v>1997</c:v>
                </c:pt>
                <c:pt idx="30">
                  <c:v>2016</c:v>
                </c:pt>
                <c:pt idx="31">
                  <c:v>2016</c:v>
                </c:pt>
                <c:pt idx="32">
                  <c:v>2016</c:v>
                </c:pt>
                <c:pt idx="33">
                  <c:v>2016</c:v>
                </c:pt>
                <c:pt idx="34">
                  <c:v>1982</c:v>
                </c:pt>
                <c:pt idx="35">
                  <c:v>1982</c:v>
                </c:pt>
              </c:numCache>
            </c:numRef>
          </c:xVal>
          <c:yVal>
            <c:numRef>
              <c:f>'5.) Data for representation'!$D$6:$D$41</c:f>
              <c:numCache>
                <c:formatCode>0.00</c:formatCode>
                <c:ptCount val="36"/>
                <c:pt idx="0">
                  <c:v>561.8878005342832</c:v>
                </c:pt>
                <c:pt idx="1">
                  <c:v>631.34461264470167</c:v>
                </c:pt>
                <c:pt idx="2">
                  <c:v>555.55555555555554</c:v>
                </c:pt>
                <c:pt idx="3">
                  <c:v>616.83006535947709</c:v>
                </c:pt>
                <c:pt idx="4">
                  <c:v>616.83006535947709</c:v>
                </c:pt>
                <c:pt idx="5">
                  <c:v>637.25490196078431</c:v>
                </c:pt>
                <c:pt idx="6">
                  <c:v>645.42483660130711</c:v>
                </c:pt>
                <c:pt idx="7">
                  <c:v>763.8888888888888</c:v>
                </c:pt>
                <c:pt idx="8">
                  <c:v>792.48366013071893</c:v>
                </c:pt>
                <c:pt idx="9">
                  <c:v>545.73574900574454</c:v>
                </c:pt>
                <c:pt idx="10">
                  <c:v>570.03977021652668</c:v>
                </c:pt>
                <c:pt idx="11">
                  <c:v>500.70671378091873</c:v>
                </c:pt>
                <c:pt idx="12">
                  <c:v>535.33568904593642</c:v>
                </c:pt>
                <c:pt idx="13">
                  <c:v>535.33568904593642</c:v>
                </c:pt>
                <c:pt idx="14">
                  <c:v>500.70671378091873</c:v>
                </c:pt>
                <c:pt idx="15">
                  <c:v>536.50537634408602</c:v>
                </c:pt>
                <c:pt idx="16">
                  <c:v>590.15053763440858</c:v>
                </c:pt>
                <c:pt idx="17">
                  <c:v>444.44444444444446</c:v>
                </c:pt>
                <c:pt idx="18">
                  <c:v>453.84615384615387</c:v>
                </c:pt>
                <c:pt idx="19">
                  <c:v>501.30718954248368</c:v>
                </c:pt>
                <c:pt idx="20">
                  <c:v>510.4575163398693</c:v>
                </c:pt>
                <c:pt idx="21">
                  <c:v>549.2091388400703</c:v>
                </c:pt>
                <c:pt idx="22">
                  <c:v>638.18101933216167</c:v>
                </c:pt>
                <c:pt idx="23">
                  <c:v>690.02636203866427</c:v>
                </c:pt>
                <c:pt idx="24">
                  <c:v>747.36379613356758</c:v>
                </c:pt>
                <c:pt idx="25">
                  <c:v>665.14718804920915</c:v>
                </c:pt>
                <c:pt idx="26">
                  <c:v>526.03531300160512</c:v>
                </c:pt>
                <c:pt idx="27">
                  <c:v>562.43980738362768</c:v>
                </c:pt>
                <c:pt idx="28">
                  <c:v>634.15730337078651</c:v>
                </c:pt>
                <c:pt idx="29">
                  <c:v>683.29855537720709</c:v>
                </c:pt>
                <c:pt idx="30">
                  <c:v>632.17322834645665</c:v>
                </c:pt>
                <c:pt idx="31">
                  <c:v>647.17322834645665</c:v>
                </c:pt>
                <c:pt idx="32">
                  <c:v>695.38582677165357</c:v>
                </c:pt>
                <c:pt idx="33">
                  <c:v>706.81102362204729</c:v>
                </c:pt>
                <c:pt idx="34">
                  <c:v>624.34547908232116</c:v>
                </c:pt>
                <c:pt idx="35">
                  <c:v>668.44804318488525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E9EA-4115-A718-E3ADD310F353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-0.13734655710564"/>
                  <c:y val="3.8737593675584512E-3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a340-600</a:t>
                    </a:r>
                  </a:p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a340-500</a:t>
                    </a:r>
                    <a:endParaRPr lang="mr-IN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9EA-4115-A718-E3ADD310F35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b767-200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dLblPos val="b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9EA-4115-A718-E3ADD310F353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representation'!$X$6:$X$41</c:f>
              <c:numCache>
                <c:formatCode>General</c:formatCode>
                <c:ptCount val="36"/>
                <c:pt idx="0">
                  <c:v>1972</c:v>
                </c:pt>
                <c:pt idx="1">
                  <c:v>1972</c:v>
                </c:pt>
                <c:pt idx="2">
                  <c:v>1982</c:v>
                </c:pt>
                <c:pt idx="3">
                  <c:v>1982</c:v>
                </c:pt>
                <c:pt idx="4">
                  <c:v>1992</c:v>
                </c:pt>
                <c:pt idx="5">
                  <c:v>1992</c:v>
                </c:pt>
                <c:pt idx="6">
                  <c:v>1992</c:v>
                </c:pt>
                <c:pt idx="7">
                  <c:v>1992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2013</c:v>
                </c:pt>
                <c:pt idx="13">
                  <c:v>2013</c:v>
                </c:pt>
                <c:pt idx="14">
                  <c:v>2005</c:v>
                </c:pt>
                <c:pt idx="15">
                  <c:v>1969</c:v>
                </c:pt>
                <c:pt idx="16">
                  <c:v>1969</c:v>
                </c:pt>
                <c:pt idx="17">
                  <c:v>1969</c:v>
                </c:pt>
                <c:pt idx="18">
                  <c:v>1969</c:v>
                </c:pt>
                <c:pt idx="19">
                  <c:v>1969</c:v>
                </c:pt>
                <c:pt idx="20">
                  <c:v>2011</c:v>
                </c:pt>
                <c:pt idx="21">
                  <c:v>1981</c:v>
                </c:pt>
                <c:pt idx="22">
                  <c:v>1981</c:v>
                </c:pt>
                <c:pt idx="23">
                  <c:v>1981</c:v>
                </c:pt>
                <c:pt idx="24">
                  <c:v>1981</c:v>
                </c:pt>
                <c:pt idx="25">
                  <c:v>1981</c:v>
                </c:pt>
                <c:pt idx="26">
                  <c:v>1994</c:v>
                </c:pt>
                <c:pt idx="27">
                  <c:v>1994</c:v>
                </c:pt>
                <c:pt idx="28">
                  <c:v>1994</c:v>
                </c:pt>
                <c:pt idx="29">
                  <c:v>1994</c:v>
                </c:pt>
                <c:pt idx="30">
                  <c:v>1994</c:v>
                </c:pt>
                <c:pt idx="31">
                  <c:v>2020</c:v>
                </c:pt>
                <c:pt idx="32">
                  <c:v>2020</c:v>
                </c:pt>
                <c:pt idx="33">
                  <c:v>2009</c:v>
                </c:pt>
                <c:pt idx="34">
                  <c:v>2009</c:v>
                </c:pt>
                <c:pt idx="35">
                  <c:v>2009</c:v>
                </c:pt>
              </c:numCache>
            </c:numRef>
          </c:xVal>
          <c:yVal>
            <c:numRef>
              <c:f>'5.) Data for representation'!$Q$6:$Q$41</c:f>
              <c:numCache>
                <c:formatCode>0.00</c:formatCode>
                <c:ptCount val="36"/>
                <c:pt idx="0">
                  <c:v>634.61538461538464</c:v>
                </c:pt>
                <c:pt idx="1">
                  <c:v>660.38461538461536</c:v>
                </c:pt>
                <c:pt idx="2">
                  <c:v>657.53424657534242</c:v>
                </c:pt>
                <c:pt idx="3">
                  <c:v>748.85844748858449</c:v>
                </c:pt>
                <c:pt idx="4">
                  <c:v>669.24778761061941</c:v>
                </c:pt>
                <c:pt idx="5">
                  <c:v>669.24778761061941</c:v>
                </c:pt>
                <c:pt idx="6">
                  <c:v>539.78494623655911</c:v>
                </c:pt>
                <c:pt idx="7">
                  <c:v>539.78494623655911</c:v>
                </c:pt>
                <c:pt idx="8">
                  <c:v>757.36711649683275</c:v>
                </c:pt>
                <c:pt idx="9">
                  <c:v>761.49820985954273</c:v>
                </c:pt>
                <c:pt idx="10">
                  <c:v>868.96867139263657</c:v>
                </c:pt>
                <c:pt idx="11">
                  <c:v>868.96867139263657</c:v>
                </c:pt>
                <c:pt idx="12">
                  <c:v>633.48416289592762</c:v>
                </c:pt>
                <c:pt idx="13">
                  <c:v>680.59444324790002</c:v>
                </c:pt>
                <c:pt idx="14">
                  <c:v>680.47337278106511</c:v>
                </c:pt>
                <c:pt idx="15">
                  <c:v>621.33072407045006</c:v>
                </c:pt>
                <c:pt idx="16">
                  <c:v>652.44618395303326</c:v>
                </c:pt>
                <c:pt idx="17">
                  <c:v>739.33463796477497</c:v>
                </c:pt>
                <c:pt idx="18">
                  <c:v>739.33463796477497</c:v>
                </c:pt>
                <c:pt idx="19">
                  <c:v>786.28571428571433</c:v>
                </c:pt>
                <c:pt idx="20">
                  <c:v>808.12274368231044</c:v>
                </c:pt>
                <c:pt idx="21">
                  <c:v>504.41228379809388</c:v>
                </c:pt>
                <c:pt idx="22">
                  <c:v>632.54500529474058</c:v>
                </c:pt>
                <c:pt idx="23">
                  <c:v>560.53653370984819</c:v>
                </c:pt>
                <c:pt idx="24">
                  <c:v>659.72467349099895</c:v>
                </c:pt>
                <c:pt idx="25">
                  <c:v>702.09838321293432</c:v>
                </c:pt>
                <c:pt idx="26">
                  <c:v>577.84011220196351</c:v>
                </c:pt>
                <c:pt idx="27">
                  <c:v>695.53529686769514</c:v>
                </c:pt>
                <c:pt idx="28">
                  <c:v>795.4487179487179</c:v>
                </c:pt>
                <c:pt idx="29">
                  <c:v>699.78962131837307</c:v>
                </c:pt>
                <c:pt idx="30">
                  <c:v>804.79166666666663</c:v>
                </c:pt>
                <c:pt idx="31">
                  <c:v>682.0205148054963</c:v>
                </c:pt>
                <c:pt idx="32">
                  <c:v>682.0205148054963</c:v>
                </c:pt>
                <c:pt idx="33">
                  <c:v>604.58885941644564</c:v>
                </c:pt>
                <c:pt idx="34">
                  <c:v>673.76923076923072</c:v>
                </c:pt>
                <c:pt idx="35">
                  <c:v>673.76923076923072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E9EA-4115-A718-E3ADD310F353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8-E9EA-4115-A718-E3ADD310F353}"/>
            </c:ext>
          </c:extLst>
        </c:ser>
        <c:axId val="247945088"/>
        <c:axId val="247967744"/>
      </c:scatterChart>
      <c:valAx>
        <c:axId val="247945088"/>
        <c:scaling>
          <c:orientation val="minMax"/>
          <c:min val="19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Year</a:t>
                </a:r>
                <a:endParaRPr lang="es-ES_tradnl" sz="1000">
                  <a:effectLst/>
                </a:endParaRP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67744"/>
        <c:crosses val="autoZero"/>
        <c:crossBetween val="midCat"/>
      </c:valAx>
      <c:valAx>
        <c:axId val="247967744"/>
        <c:scaling>
          <c:orientation val="minMax"/>
          <c:max val="900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Wing Loading (kg/m</a:t>
                </a:r>
                <a:r>
                  <a:rPr lang="es-ES_tradnl" sz="1000" b="0" i="0" baseline="30000">
                    <a:effectLst/>
                  </a:rPr>
                  <a:t>2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1329603467075608E-3"/>
              <c:y val="0.24743134676582315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79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"/>
          <c:y val="0.95377928100354625"/>
          <c:w val="1"/>
          <c:h val="4.622071899645378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paperSize="9" orientation="portrait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2943580897380594E-2"/>
          <c:y val="2.2568590656140797E-2"/>
          <c:w val="0.88628916430727678"/>
          <c:h val="0.83244273327293883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2187115014314603E-2"/>
                  <c:y val="-8.8308421881813703E-2"/>
                </c:manualLayout>
              </c:layout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a220-100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FDBA-407D-99FE-55457352D7A0}"/>
                </c:ext>
              </c:extLst>
            </c:dLbl>
            <c:dLbl>
              <c:idx val="11"/>
              <c:layout>
                <c:manualLayout>
                  <c:x val="-6.3372183181306593E-2"/>
                  <c:y val="0.11365139150865999"/>
                </c:manualLayout>
              </c:layout>
              <c:tx>
                <c:rich>
                  <a:bodyPr/>
                  <a:lstStyle/>
                  <a:p>
                    <a:r>
                      <a:rPr lang="fi-FI" sz="900" b="0" i="0" u="none" strike="noStrike" baseline="0">
                        <a:effectLst/>
                      </a:rPr>
                      <a:t>b707-320</a:t>
                    </a:r>
                    <a:r>
                      <a:rPr lang="fi-FI" sz="900" b="0" i="0" u="none" strike="noStrike" baseline="0"/>
                      <a:t> </a:t>
                    </a:r>
                    <a:endParaRPr lang="fi-FI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DBA-407D-99FE-55457352D7A0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representation'!$K$6:$K$41</c:f>
              <c:numCache>
                <c:formatCode>General</c:formatCode>
                <c:ptCount val="36"/>
                <c:pt idx="0">
                  <c:v>2013</c:v>
                </c:pt>
                <c:pt idx="1">
                  <c:v>2013</c:v>
                </c:pt>
                <c:pt idx="2">
                  <c:v>2002</c:v>
                </c:pt>
                <c:pt idx="3">
                  <c:v>1995</c:v>
                </c:pt>
                <c:pt idx="4">
                  <c:v>2014</c:v>
                </c:pt>
                <c:pt idx="5">
                  <c:v>1987</c:v>
                </c:pt>
                <c:pt idx="6">
                  <c:v>2014</c:v>
                </c:pt>
                <c:pt idx="7">
                  <c:v>1993</c:v>
                </c:pt>
                <c:pt idx="8">
                  <c:v>2014</c:v>
                </c:pt>
                <c:pt idx="9">
                  <c:v>1957</c:v>
                </c:pt>
                <c:pt idx="10">
                  <c:v>1957</c:v>
                </c:pt>
                <c:pt idx="11">
                  <c:v>1957</c:v>
                </c:pt>
                <c:pt idx="12">
                  <c:v>1957</c:v>
                </c:pt>
                <c:pt idx="13">
                  <c:v>1957</c:v>
                </c:pt>
                <c:pt idx="14">
                  <c:v>1957</c:v>
                </c:pt>
                <c:pt idx="15">
                  <c:v>1998</c:v>
                </c:pt>
                <c:pt idx="16">
                  <c:v>1998</c:v>
                </c:pt>
                <c:pt idx="17">
                  <c:v>1959</c:v>
                </c:pt>
                <c:pt idx="18">
                  <c:v>1959</c:v>
                </c:pt>
                <c:pt idx="19">
                  <c:v>1963</c:v>
                </c:pt>
                <c:pt idx="20">
                  <c:v>1963</c:v>
                </c:pt>
                <c:pt idx="21">
                  <c:v>1967</c:v>
                </c:pt>
                <c:pt idx="22">
                  <c:v>1967</c:v>
                </c:pt>
                <c:pt idx="23">
                  <c:v>1984</c:v>
                </c:pt>
                <c:pt idx="24">
                  <c:v>1984</c:v>
                </c:pt>
                <c:pt idx="25">
                  <c:v>1984</c:v>
                </c:pt>
                <c:pt idx="26">
                  <c:v>1997</c:v>
                </c:pt>
                <c:pt idx="27">
                  <c:v>1997</c:v>
                </c:pt>
                <c:pt idx="28">
                  <c:v>1997</c:v>
                </c:pt>
                <c:pt idx="29">
                  <c:v>1997</c:v>
                </c:pt>
                <c:pt idx="30">
                  <c:v>2016</c:v>
                </c:pt>
                <c:pt idx="31">
                  <c:v>2016</c:v>
                </c:pt>
                <c:pt idx="32">
                  <c:v>2016</c:v>
                </c:pt>
                <c:pt idx="33">
                  <c:v>2016</c:v>
                </c:pt>
                <c:pt idx="34">
                  <c:v>1982</c:v>
                </c:pt>
                <c:pt idx="35">
                  <c:v>1982</c:v>
                </c:pt>
              </c:numCache>
            </c:numRef>
          </c:xVal>
          <c:yVal>
            <c:numRef>
              <c:f>'5.) Data for representation'!$H$6:$H$41</c:f>
              <c:numCache>
                <c:formatCode>0.00</c:formatCode>
                <c:ptCount val="36"/>
                <c:pt idx="0">
                  <c:v>10.970703472840606</c:v>
                </c:pt>
                <c:pt idx="1">
                  <c:v>10.970703472840606</c:v>
                </c:pt>
                <c:pt idx="2">
                  <c:v>9.5000816993464063</c:v>
                </c:pt>
                <c:pt idx="3">
                  <c:v>10.470915032679738</c:v>
                </c:pt>
                <c:pt idx="4">
                  <c:v>10.470915032679738</c:v>
                </c:pt>
                <c:pt idx="5">
                  <c:v>10.470915032679738</c:v>
                </c:pt>
                <c:pt idx="6">
                  <c:v>10.470915032679738</c:v>
                </c:pt>
                <c:pt idx="7">
                  <c:v>10.470915032679738</c:v>
                </c:pt>
                <c:pt idx="8">
                  <c:v>10.470915032679738</c:v>
                </c:pt>
                <c:pt idx="9">
                  <c:v>7.0279027839151569</c:v>
                </c:pt>
                <c:pt idx="10">
                  <c:v>7.0279027839151569</c:v>
                </c:pt>
                <c:pt idx="11">
                  <c:v>6.5639929328621909</c:v>
                </c:pt>
                <c:pt idx="12">
                  <c:v>6.9033215547703195</c:v>
                </c:pt>
                <c:pt idx="13">
                  <c:v>6.9033215547703195</c:v>
                </c:pt>
                <c:pt idx="14">
                  <c:v>6.5639929328621909</c:v>
                </c:pt>
                <c:pt idx="15">
                  <c:v>8.67268817204301</c:v>
                </c:pt>
                <c:pt idx="16">
                  <c:v>8.67268817204301</c:v>
                </c:pt>
                <c:pt idx="17">
                  <c:v>6.7966427350427354</c:v>
                </c:pt>
                <c:pt idx="18">
                  <c:v>6.7966427350427354</c:v>
                </c:pt>
                <c:pt idx="19">
                  <c:v>7.0831790849673206</c:v>
                </c:pt>
                <c:pt idx="20">
                  <c:v>7.0831790849673206</c:v>
                </c:pt>
                <c:pt idx="21">
                  <c:v>8.611599297012301</c:v>
                </c:pt>
                <c:pt idx="22">
                  <c:v>8.611599297012301</c:v>
                </c:pt>
                <c:pt idx="23">
                  <c:v>9.174099297012301</c:v>
                </c:pt>
                <c:pt idx="24">
                  <c:v>9.174099297012301</c:v>
                </c:pt>
                <c:pt idx="25">
                  <c:v>9.174099297012301</c:v>
                </c:pt>
                <c:pt idx="26">
                  <c:v>10.280289727126807</c:v>
                </c:pt>
                <c:pt idx="27">
                  <c:v>10.280289727126807</c:v>
                </c:pt>
                <c:pt idx="28">
                  <c:v>10.280289727126807</c:v>
                </c:pt>
                <c:pt idx="29">
                  <c:v>10.280289727126807</c:v>
                </c:pt>
                <c:pt idx="30">
                  <c:v>10.159420472440946</c:v>
                </c:pt>
                <c:pt idx="31">
                  <c:v>10.159420472440946</c:v>
                </c:pt>
                <c:pt idx="32">
                  <c:v>10.159420472440946</c:v>
                </c:pt>
                <c:pt idx="33">
                  <c:v>10.159420472440946</c:v>
                </c:pt>
                <c:pt idx="34">
                  <c:v>7.7948717948717947</c:v>
                </c:pt>
                <c:pt idx="35">
                  <c:v>7.7948717948717947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FDBA-407D-99FE-55457352D7A0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0.21449322425193706"/>
                  <c:y val="-2.9436140627271321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a330-200</a:t>
                    </a:r>
                  </a:p>
                  <a:p>
                    <a:r>
                      <a:rPr lang="mr-IN" sz="900" b="0" i="0" u="none" strike="noStrike" baseline="0">
                        <a:effectLst/>
                      </a:rPr>
                      <a:t>a330-300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FDBA-407D-99FE-55457352D7A0}"/>
                </c:ext>
              </c:extLst>
            </c:dLbl>
            <c:dLbl>
              <c:idx val="14"/>
              <c:layout>
                <c:manualLayout>
                  <c:x val="-4.8748460057259219E-3"/>
                  <c:y val="7.1487770094801631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a380-800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FDBA-407D-99FE-55457352D7A0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b777-8</a:t>
                    </a:r>
                  </a:p>
                  <a:p>
                    <a:r>
                      <a:rPr lang="mr-IN" sz="900" b="0" i="0" u="none" strike="noStrike" baseline="0">
                        <a:effectLst/>
                      </a:rPr>
                      <a:t>b777-9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FDBA-407D-99FE-55457352D7A0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representation'!$X$6:$X$41</c:f>
              <c:numCache>
                <c:formatCode>General</c:formatCode>
                <c:ptCount val="36"/>
                <c:pt idx="0">
                  <c:v>1972</c:v>
                </c:pt>
                <c:pt idx="1">
                  <c:v>1972</c:v>
                </c:pt>
                <c:pt idx="2">
                  <c:v>1982</c:v>
                </c:pt>
                <c:pt idx="3">
                  <c:v>1982</c:v>
                </c:pt>
                <c:pt idx="4">
                  <c:v>1992</c:v>
                </c:pt>
                <c:pt idx="5">
                  <c:v>1992</c:v>
                </c:pt>
                <c:pt idx="6">
                  <c:v>1992</c:v>
                </c:pt>
                <c:pt idx="7">
                  <c:v>1992</c:v>
                </c:pt>
                <c:pt idx="8">
                  <c:v>1991</c:v>
                </c:pt>
                <c:pt idx="9">
                  <c:v>1991</c:v>
                </c:pt>
                <c:pt idx="10">
                  <c:v>1991</c:v>
                </c:pt>
                <c:pt idx="11">
                  <c:v>1991</c:v>
                </c:pt>
                <c:pt idx="12">
                  <c:v>2013</c:v>
                </c:pt>
                <c:pt idx="13">
                  <c:v>2013</c:v>
                </c:pt>
                <c:pt idx="14">
                  <c:v>2005</c:v>
                </c:pt>
                <c:pt idx="15">
                  <c:v>1969</c:v>
                </c:pt>
                <c:pt idx="16">
                  <c:v>1969</c:v>
                </c:pt>
                <c:pt idx="17">
                  <c:v>1969</c:v>
                </c:pt>
                <c:pt idx="18">
                  <c:v>1969</c:v>
                </c:pt>
                <c:pt idx="19">
                  <c:v>1969</c:v>
                </c:pt>
                <c:pt idx="20">
                  <c:v>2011</c:v>
                </c:pt>
                <c:pt idx="21">
                  <c:v>1981</c:v>
                </c:pt>
                <c:pt idx="22">
                  <c:v>1981</c:v>
                </c:pt>
                <c:pt idx="23">
                  <c:v>1981</c:v>
                </c:pt>
                <c:pt idx="24">
                  <c:v>1981</c:v>
                </c:pt>
                <c:pt idx="25">
                  <c:v>1981</c:v>
                </c:pt>
                <c:pt idx="26">
                  <c:v>1994</c:v>
                </c:pt>
                <c:pt idx="27">
                  <c:v>1994</c:v>
                </c:pt>
                <c:pt idx="28">
                  <c:v>1994</c:v>
                </c:pt>
                <c:pt idx="29">
                  <c:v>1994</c:v>
                </c:pt>
                <c:pt idx="30">
                  <c:v>1994</c:v>
                </c:pt>
                <c:pt idx="31">
                  <c:v>2020</c:v>
                </c:pt>
                <c:pt idx="32">
                  <c:v>2020</c:v>
                </c:pt>
                <c:pt idx="33">
                  <c:v>2009</c:v>
                </c:pt>
                <c:pt idx="34">
                  <c:v>2009</c:v>
                </c:pt>
                <c:pt idx="35">
                  <c:v>2009</c:v>
                </c:pt>
              </c:numCache>
            </c:numRef>
          </c:xVal>
          <c:yVal>
            <c:numRef>
              <c:f>'5.) Data for representation'!$U$6:$U$41</c:f>
              <c:numCache>
                <c:formatCode>0.00</c:formatCode>
                <c:ptCount val="36"/>
                <c:pt idx="0">
                  <c:v>7.7331753846153859</c:v>
                </c:pt>
                <c:pt idx="1">
                  <c:v>7.7331753846153859</c:v>
                </c:pt>
                <c:pt idx="2">
                  <c:v>8.8000456621004552</c:v>
                </c:pt>
                <c:pt idx="3">
                  <c:v>8.8000456621004552</c:v>
                </c:pt>
                <c:pt idx="4">
                  <c:v>10.055558628318582</c:v>
                </c:pt>
                <c:pt idx="5">
                  <c:v>10.055558628318582</c:v>
                </c:pt>
                <c:pt idx="6">
                  <c:v>8.8086021505376344</c:v>
                </c:pt>
                <c:pt idx="7">
                  <c:v>8.8086021505376344</c:v>
                </c:pt>
                <c:pt idx="8">
                  <c:v>10.014018176810794</c:v>
                </c:pt>
                <c:pt idx="9">
                  <c:v>10.014018176810794</c:v>
                </c:pt>
                <c:pt idx="10">
                  <c:v>9.2062714383718269</c:v>
                </c:pt>
                <c:pt idx="11">
                  <c:v>9.2062714383718269</c:v>
                </c:pt>
                <c:pt idx="12">
                  <c:v>9.4854355203619907</c:v>
                </c:pt>
                <c:pt idx="13">
                  <c:v>9.029856773637734</c:v>
                </c:pt>
                <c:pt idx="14">
                  <c:v>7.5267011834319524</c:v>
                </c:pt>
                <c:pt idx="15">
                  <c:v>6.9513894324853238</c:v>
                </c:pt>
                <c:pt idx="16">
                  <c:v>6.9513894324853238</c:v>
                </c:pt>
                <c:pt idx="17">
                  <c:v>6.9513894324853238</c:v>
                </c:pt>
                <c:pt idx="18">
                  <c:v>6.9513894324853238</c:v>
                </c:pt>
                <c:pt idx="19">
                  <c:v>7.8997333333333346</c:v>
                </c:pt>
                <c:pt idx="20">
                  <c:v>8.4450541516245501</c:v>
                </c:pt>
                <c:pt idx="21">
                  <c:v>7.9876629015178251</c:v>
                </c:pt>
                <c:pt idx="22">
                  <c:v>7.9876629015178251</c:v>
                </c:pt>
                <c:pt idx="23">
                  <c:v>7.9876629015178251</c:v>
                </c:pt>
                <c:pt idx="24">
                  <c:v>7.9876629015178251</c:v>
                </c:pt>
                <c:pt idx="25">
                  <c:v>9.2730870313037492</c:v>
                </c:pt>
                <c:pt idx="26">
                  <c:v>8.6780385694249649</c:v>
                </c:pt>
                <c:pt idx="27">
                  <c:v>8.6780385694249649</c:v>
                </c:pt>
                <c:pt idx="28">
                  <c:v>9.6131868131868128</c:v>
                </c:pt>
                <c:pt idx="29">
                  <c:v>8.6780385694249649</c:v>
                </c:pt>
                <c:pt idx="30">
                  <c:v>9.6131868131868128</c:v>
                </c:pt>
                <c:pt idx="31">
                  <c:v>9.9633491387652402</c:v>
                </c:pt>
                <c:pt idx="32">
                  <c:v>9.9633491387652402</c:v>
                </c:pt>
                <c:pt idx="33">
                  <c:v>9.5873061007957556</c:v>
                </c:pt>
                <c:pt idx="34">
                  <c:v>9.5873061007957556</c:v>
                </c:pt>
                <c:pt idx="35">
                  <c:v>9.5873061007957556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8-FDBA-407D-99FE-55457352D7A0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9-FDBA-407D-99FE-55457352D7A0}"/>
            </c:ext>
          </c:extLst>
        </c:ser>
        <c:axId val="248054144"/>
        <c:axId val="248056064"/>
      </c:scatterChart>
      <c:valAx>
        <c:axId val="248054144"/>
        <c:scaling>
          <c:orientation val="minMax"/>
          <c:min val="190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Year</a:t>
                </a:r>
              </a:p>
            </c:rich>
          </c:tx>
          <c:layout>
            <c:manualLayout>
              <c:xMode val="edge"/>
              <c:yMode val="edge"/>
              <c:x val="0.48742396769744234"/>
              <c:y val="0.91749126439756701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056064"/>
        <c:crosses val="autoZero"/>
        <c:crossBetween val="midCat"/>
      </c:valAx>
      <c:valAx>
        <c:axId val="248056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Aspect Ratio (-)</a:t>
                </a:r>
              </a:p>
            </c:rich>
          </c:tx>
          <c:layout>
            <c:manualLayout>
              <c:xMode val="edge"/>
              <c:yMode val="edge"/>
              <c:x val="2.3793759440220901E-3"/>
              <c:y val="0.2348411414520510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054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"/>
          <c:y val="0.947096544583926"/>
          <c:w val="1"/>
          <c:h val="5.2903455416073504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8337274774774802E-2"/>
          <c:y val="2.0613179669030712E-2"/>
          <c:w val="0.79400319069069103"/>
          <c:h val="0.82436052009456273"/>
        </c:manualLayout>
      </c:layout>
      <c:scatterChart>
        <c:scatterStyle val="lineMarker"/>
        <c:ser>
          <c:idx val="2"/>
          <c:order val="2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representation'!$B$6:$B$41</c:f>
              <c:numCache>
                <c:formatCode>General</c:formatCode>
                <c:ptCount val="36"/>
                <c:pt idx="0">
                  <c:v>63100</c:v>
                </c:pt>
                <c:pt idx="1">
                  <c:v>70900</c:v>
                </c:pt>
                <c:pt idx="2">
                  <c:v>68000</c:v>
                </c:pt>
                <c:pt idx="3">
                  <c:v>75500</c:v>
                </c:pt>
                <c:pt idx="4">
                  <c:v>75500</c:v>
                </c:pt>
                <c:pt idx="5">
                  <c:v>78000</c:v>
                </c:pt>
                <c:pt idx="6">
                  <c:v>79000</c:v>
                </c:pt>
                <c:pt idx="7">
                  <c:v>93500</c:v>
                </c:pt>
                <c:pt idx="8">
                  <c:v>97000</c:v>
                </c:pt>
                <c:pt idx="9">
                  <c:v>123500</c:v>
                </c:pt>
                <c:pt idx="10">
                  <c:v>129000</c:v>
                </c:pt>
                <c:pt idx="11">
                  <c:v>141700</c:v>
                </c:pt>
                <c:pt idx="12">
                  <c:v>151500</c:v>
                </c:pt>
                <c:pt idx="13">
                  <c:v>151500</c:v>
                </c:pt>
                <c:pt idx="14">
                  <c:v>141700</c:v>
                </c:pt>
                <c:pt idx="15">
                  <c:v>49895</c:v>
                </c:pt>
                <c:pt idx="16">
                  <c:v>54884</c:v>
                </c:pt>
                <c:pt idx="17">
                  <c:v>104000</c:v>
                </c:pt>
                <c:pt idx="18">
                  <c:v>106200</c:v>
                </c:pt>
                <c:pt idx="19">
                  <c:v>76700</c:v>
                </c:pt>
                <c:pt idx="20">
                  <c:v>95100</c:v>
                </c:pt>
                <c:pt idx="21">
                  <c:v>50000</c:v>
                </c:pt>
                <c:pt idx="22">
                  <c:v>58100</c:v>
                </c:pt>
                <c:pt idx="23">
                  <c:v>62820</c:v>
                </c:pt>
                <c:pt idx="24">
                  <c:v>68040</c:v>
                </c:pt>
                <c:pt idx="25">
                  <c:v>60555</c:v>
                </c:pt>
                <c:pt idx="26">
                  <c:v>65544</c:v>
                </c:pt>
                <c:pt idx="27">
                  <c:v>70080</c:v>
                </c:pt>
                <c:pt idx="28">
                  <c:v>79016</c:v>
                </c:pt>
                <c:pt idx="29">
                  <c:v>85139</c:v>
                </c:pt>
                <c:pt idx="30">
                  <c:v>80286</c:v>
                </c:pt>
                <c:pt idx="31">
                  <c:v>82191</c:v>
                </c:pt>
                <c:pt idx="32">
                  <c:v>88314</c:v>
                </c:pt>
                <c:pt idx="33">
                  <c:v>89765</c:v>
                </c:pt>
                <c:pt idx="34">
                  <c:v>115660</c:v>
                </c:pt>
                <c:pt idx="35">
                  <c:v>123830</c:v>
                </c:pt>
              </c:numCache>
            </c:numRef>
          </c:xVal>
          <c:yVal>
            <c:numRef>
              <c:f>'5.) Data for representation'!#REF!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CABC-4C69-998A-F1B55E00C994}"/>
            </c:ext>
          </c:extLst>
        </c:ser>
        <c:ser>
          <c:idx val="3"/>
          <c:order val="3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3"/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a380-800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ABC-4C69-998A-F1B55E00C994}"/>
                </c:ext>
              </c:extLst>
            </c:dLbl>
            <c:dLbl>
              <c:idx val="20"/>
              <c:layout>
                <c:manualLayout>
                  <c:x val="-0.130208578690338"/>
                  <c:y val="-1.22876708220065E-2"/>
                </c:manualLayout>
              </c:layout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b767-200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ABC-4C69-998A-F1B55E00C99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representation'!$O$6:$O$41</c:f>
              <c:numCache>
                <c:formatCode>General</c:formatCode>
                <c:ptCount val="36"/>
                <c:pt idx="0">
                  <c:v>165000</c:v>
                </c:pt>
                <c:pt idx="1">
                  <c:v>171700</c:v>
                </c:pt>
                <c:pt idx="2">
                  <c:v>144000</c:v>
                </c:pt>
                <c:pt idx="3">
                  <c:v>164000</c:v>
                </c:pt>
                <c:pt idx="4">
                  <c:v>242000</c:v>
                </c:pt>
                <c:pt idx="5">
                  <c:v>242000</c:v>
                </c:pt>
                <c:pt idx="6">
                  <c:v>251000</c:v>
                </c:pt>
                <c:pt idx="7">
                  <c:v>251000</c:v>
                </c:pt>
                <c:pt idx="8">
                  <c:v>275000</c:v>
                </c:pt>
                <c:pt idx="9">
                  <c:v>276500</c:v>
                </c:pt>
                <c:pt idx="10">
                  <c:v>380000</c:v>
                </c:pt>
                <c:pt idx="11">
                  <c:v>380000</c:v>
                </c:pt>
                <c:pt idx="12">
                  <c:v>280000</c:v>
                </c:pt>
                <c:pt idx="13">
                  <c:v>316000</c:v>
                </c:pt>
                <c:pt idx="14">
                  <c:v>575000</c:v>
                </c:pt>
                <c:pt idx="15">
                  <c:v>317500</c:v>
                </c:pt>
                <c:pt idx="16">
                  <c:v>333400</c:v>
                </c:pt>
                <c:pt idx="17">
                  <c:v>377800</c:v>
                </c:pt>
                <c:pt idx="18">
                  <c:v>377800</c:v>
                </c:pt>
                <c:pt idx="19">
                  <c:v>412800</c:v>
                </c:pt>
                <c:pt idx="20">
                  <c:v>447700</c:v>
                </c:pt>
                <c:pt idx="21">
                  <c:v>142900</c:v>
                </c:pt>
                <c:pt idx="22">
                  <c:v>179200</c:v>
                </c:pt>
                <c:pt idx="23">
                  <c:v>158800</c:v>
                </c:pt>
                <c:pt idx="24">
                  <c:v>186900</c:v>
                </c:pt>
                <c:pt idx="25">
                  <c:v>204100</c:v>
                </c:pt>
                <c:pt idx="26">
                  <c:v>247200</c:v>
                </c:pt>
                <c:pt idx="27">
                  <c:v>297550</c:v>
                </c:pt>
                <c:pt idx="28">
                  <c:v>347452</c:v>
                </c:pt>
                <c:pt idx="29">
                  <c:v>299370</c:v>
                </c:pt>
                <c:pt idx="30">
                  <c:v>351533</c:v>
                </c:pt>
                <c:pt idx="31">
                  <c:v>352400</c:v>
                </c:pt>
                <c:pt idx="32">
                  <c:v>352400</c:v>
                </c:pt>
                <c:pt idx="33">
                  <c:v>227930</c:v>
                </c:pt>
                <c:pt idx="34">
                  <c:v>254011</c:v>
                </c:pt>
                <c:pt idx="35">
                  <c:v>254011</c:v>
                </c:pt>
              </c:numCache>
            </c:numRef>
          </c:xVal>
          <c:yVal>
            <c:numRef>
              <c:f>'1.) Aircraft Data and Graphics'!$AI$349:$AI$383</c:f>
              <c:numCache>
                <c:formatCode>General</c:formatCode>
                <c:ptCount val="35"/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CABC-4C69-998A-F1B55E00C994}"/>
            </c:ext>
          </c:extLst>
        </c:ser>
        <c:axId val="248149504"/>
        <c:axId val="248151424"/>
      </c:scatterChar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representation'!$B$6:$B$41</c:f>
              <c:numCache>
                <c:formatCode>General</c:formatCode>
                <c:ptCount val="36"/>
                <c:pt idx="0">
                  <c:v>63100</c:v>
                </c:pt>
                <c:pt idx="1">
                  <c:v>70900</c:v>
                </c:pt>
                <c:pt idx="2">
                  <c:v>68000</c:v>
                </c:pt>
                <c:pt idx="3">
                  <c:v>75500</c:v>
                </c:pt>
                <c:pt idx="4">
                  <c:v>75500</c:v>
                </c:pt>
                <c:pt idx="5">
                  <c:v>78000</c:v>
                </c:pt>
                <c:pt idx="6">
                  <c:v>79000</c:v>
                </c:pt>
                <c:pt idx="7">
                  <c:v>93500</c:v>
                </c:pt>
                <c:pt idx="8">
                  <c:v>97000</c:v>
                </c:pt>
                <c:pt idx="9">
                  <c:v>123500</c:v>
                </c:pt>
                <c:pt idx="10">
                  <c:v>129000</c:v>
                </c:pt>
                <c:pt idx="11">
                  <c:v>141700</c:v>
                </c:pt>
                <c:pt idx="12">
                  <c:v>151500</c:v>
                </c:pt>
                <c:pt idx="13">
                  <c:v>151500</c:v>
                </c:pt>
                <c:pt idx="14">
                  <c:v>141700</c:v>
                </c:pt>
                <c:pt idx="15">
                  <c:v>49895</c:v>
                </c:pt>
                <c:pt idx="16">
                  <c:v>54884</c:v>
                </c:pt>
                <c:pt idx="17">
                  <c:v>104000</c:v>
                </c:pt>
                <c:pt idx="18">
                  <c:v>106200</c:v>
                </c:pt>
                <c:pt idx="19">
                  <c:v>76700</c:v>
                </c:pt>
                <c:pt idx="20">
                  <c:v>95100</c:v>
                </c:pt>
                <c:pt idx="21">
                  <c:v>50000</c:v>
                </c:pt>
                <c:pt idx="22">
                  <c:v>58100</c:v>
                </c:pt>
                <c:pt idx="23">
                  <c:v>62820</c:v>
                </c:pt>
                <c:pt idx="24">
                  <c:v>68040</c:v>
                </c:pt>
                <c:pt idx="25">
                  <c:v>60555</c:v>
                </c:pt>
                <c:pt idx="26">
                  <c:v>65544</c:v>
                </c:pt>
                <c:pt idx="27">
                  <c:v>70080</c:v>
                </c:pt>
                <c:pt idx="28">
                  <c:v>79016</c:v>
                </c:pt>
                <c:pt idx="29">
                  <c:v>85139</c:v>
                </c:pt>
                <c:pt idx="30">
                  <c:v>80286</c:v>
                </c:pt>
                <c:pt idx="31">
                  <c:v>82191</c:v>
                </c:pt>
                <c:pt idx="32">
                  <c:v>88314</c:v>
                </c:pt>
                <c:pt idx="33">
                  <c:v>89765</c:v>
                </c:pt>
                <c:pt idx="34">
                  <c:v>115660</c:v>
                </c:pt>
                <c:pt idx="35">
                  <c:v>123830</c:v>
                </c:pt>
              </c:numCache>
            </c:numRef>
          </c:xVal>
          <c:yVal>
            <c:numRef>
              <c:f>'5.) Data for representation'!#REF!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CABC-4C69-998A-F1B55E00C994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representation'!$O$6:$O$41</c:f>
              <c:numCache>
                <c:formatCode>General</c:formatCode>
                <c:ptCount val="36"/>
                <c:pt idx="0">
                  <c:v>165000</c:v>
                </c:pt>
                <c:pt idx="1">
                  <c:v>171700</c:v>
                </c:pt>
                <c:pt idx="2">
                  <c:v>144000</c:v>
                </c:pt>
                <c:pt idx="3">
                  <c:v>164000</c:v>
                </c:pt>
                <c:pt idx="4">
                  <c:v>242000</c:v>
                </c:pt>
                <c:pt idx="5">
                  <c:v>242000</c:v>
                </c:pt>
                <c:pt idx="6">
                  <c:v>251000</c:v>
                </c:pt>
                <c:pt idx="7">
                  <c:v>251000</c:v>
                </c:pt>
                <c:pt idx="8">
                  <c:v>275000</c:v>
                </c:pt>
                <c:pt idx="9">
                  <c:v>276500</c:v>
                </c:pt>
                <c:pt idx="10">
                  <c:v>380000</c:v>
                </c:pt>
                <c:pt idx="11">
                  <c:v>380000</c:v>
                </c:pt>
                <c:pt idx="12">
                  <c:v>280000</c:v>
                </c:pt>
                <c:pt idx="13">
                  <c:v>316000</c:v>
                </c:pt>
                <c:pt idx="14">
                  <c:v>575000</c:v>
                </c:pt>
                <c:pt idx="15">
                  <c:v>317500</c:v>
                </c:pt>
                <c:pt idx="16">
                  <c:v>333400</c:v>
                </c:pt>
                <c:pt idx="17">
                  <c:v>377800</c:v>
                </c:pt>
                <c:pt idx="18">
                  <c:v>377800</c:v>
                </c:pt>
                <c:pt idx="19">
                  <c:v>412800</c:v>
                </c:pt>
                <c:pt idx="20">
                  <c:v>447700</c:v>
                </c:pt>
                <c:pt idx="21">
                  <c:v>142900</c:v>
                </c:pt>
                <c:pt idx="22">
                  <c:v>179200</c:v>
                </c:pt>
                <c:pt idx="23">
                  <c:v>158800</c:v>
                </c:pt>
                <c:pt idx="24">
                  <c:v>186900</c:v>
                </c:pt>
                <c:pt idx="25">
                  <c:v>204100</c:v>
                </c:pt>
                <c:pt idx="26">
                  <c:v>247200</c:v>
                </c:pt>
                <c:pt idx="27">
                  <c:v>297550</c:v>
                </c:pt>
                <c:pt idx="28">
                  <c:v>347452</c:v>
                </c:pt>
                <c:pt idx="29">
                  <c:v>299370</c:v>
                </c:pt>
                <c:pt idx="30">
                  <c:v>351533</c:v>
                </c:pt>
                <c:pt idx="31">
                  <c:v>352400</c:v>
                </c:pt>
                <c:pt idx="32">
                  <c:v>352400</c:v>
                </c:pt>
                <c:pt idx="33">
                  <c:v>227930</c:v>
                </c:pt>
                <c:pt idx="34">
                  <c:v>254011</c:v>
                </c:pt>
                <c:pt idx="35">
                  <c:v>254011</c:v>
                </c:pt>
              </c:numCache>
            </c:numRef>
          </c:xVal>
          <c:yVal>
            <c:numRef>
              <c:f>'5.) Data for representation'!#REF!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9-CABC-4C69-998A-F1B55E00C994}"/>
            </c:ext>
          </c:extLst>
        </c:ser>
        <c:axId val="248163712"/>
        <c:axId val="248161792"/>
      </c:scatterChart>
      <c:valAx>
        <c:axId val="2481495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MTOM (kg)</a:t>
                </a:r>
              </a:p>
            </c:rich>
          </c:tx>
          <c:layout>
            <c:manualLayout>
              <c:xMode val="edge"/>
              <c:yMode val="edge"/>
              <c:x val="0.45285970482643201"/>
              <c:y val="0.91283777244534003"/>
            </c:manualLayout>
          </c:layout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151424"/>
        <c:crosses val="autoZero"/>
        <c:crossBetween val="midCat"/>
      </c:valAx>
      <c:valAx>
        <c:axId val="2481514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Thrust (N)</a:t>
                </a:r>
              </a:p>
            </c:rich>
          </c:tx>
          <c:layout>
            <c:manualLayout>
              <c:xMode val="edge"/>
              <c:yMode val="edge"/>
              <c:x val="4.1139454124071515E-4"/>
              <c:y val="0.3492098108747041"/>
            </c:manualLayout>
          </c:layout>
          <c:spPr>
            <a:noFill/>
            <a:ln>
              <a:noFill/>
            </a:ln>
            <a:effectLst/>
          </c:spPr>
        </c:title>
        <c:numFmt formatCode="#,##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149504"/>
        <c:crosses val="autoZero"/>
        <c:crossBetween val="midCat"/>
      </c:valAx>
      <c:valAx>
        <c:axId val="248161792"/>
        <c:scaling>
          <c:orientation val="minMax"/>
        </c:scaling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Thtust/(MTOM・g)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163712"/>
        <c:crosses val="max"/>
        <c:crossBetween val="midCat"/>
      </c:valAx>
      <c:valAx>
        <c:axId val="24816371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tickLblPos val="none"/>
        <c:crossAx val="248161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"/>
          <c:y val="0.94181973995271873"/>
          <c:w val="1"/>
          <c:h val="5.818026295938900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237607753465805"/>
          <c:y val="2.1104718797888798E-2"/>
          <c:w val="0.81766853869876255"/>
          <c:h val="0.76226840934223328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representation'!$B$6:$B$125</c:f>
              <c:numCache>
                <c:formatCode>General</c:formatCode>
                <c:ptCount val="120"/>
                <c:pt idx="0">
                  <c:v>63100</c:v>
                </c:pt>
                <c:pt idx="1">
                  <c:v>70900</c:v>
                </c:pt>
                <c:pt idx="2">
                  <c:v>68000</c:v>
                </c:pt>
                <c:pt idx="3">
                  <c:v>75500</c:v>
                </c:pt>
                <c:pt idx="4">
                  <c:v>75500</c:v>
                </c:pt>
                <c:pt idx="5">
                  <c:v>78000</c:v>
                </c:pt>
                <c:pt idx="6">
                  <c:v>79000</c:v>
                </c:pt>
                <c:pt idx="7">
                  <c:v>93500</c:v>
                </c:pt>
                <c:pt idx="8">
                  <c:v>97000</c:v>
                </c:pt>
                <c:pt idx="9">
                  <c:v>123500</c:v>
                </c:pt>
                <c:pt idx="10">
                  <c:v>129000</c:v>
                </c:pt>
                <c:pt idx="11">
                  <c:v>141700</c:v>
                </c:pt>
                <c:pt idx="12">
                  <c:v>151500</c:v>
                </c:pt>
                <c:pt idx="13">
                  <c:v>151500</c:v>
                </c:pt>
                <c:pt idx="14">
                  <c:v>141700</c:v>
                </c:pt>
                <c:pt idx="15">
                  <c:v>49895</c:v>
                </c:pt>
                <c:pt idx="16">
                  <c:v>54884</c:v>
                </c:pt>
                <c:pt idx="17">
                  <c:v>104000</c:v>
                </c:pt>
                <c:pt idx="18">
                  <c:v>106200</c:v>
                </c:pt>
                <c:pt idx="19">
                  <c:v>76700</c:v>
                </c:pt>
                <c:pt idx="20">
                  <c:v>95100</c:v>
                </c:pt>
                <c:pt idx="21">
                  <c:v>50000</c:v>
                </c:pt>
                <c:pt idx="22">
                  <c:v>58100</c:v>
                </c:pt>
                <c:pt idx="23">
                  <c:v>62820</c:v>
                </c:pt>
                <c:pt idx="24">
                  <c:v>68040</c:v>
                </c:pt>
                <c:pt idx="25">
                  <c:v>60555</c:v>
                </c:pt>
                <c:pt idx="26">
                  <c:v>65544</c:v>
                </c:pt>
                <c:pt idx="27">
                  <c:v>70080</c:v>
                </c:pt>
                <c:pt idx="28">
                  <c:v>79016</c:v>
                </c:pt>
                <c:pt idx="29">
                  <c:v>85139</c:v>
                </c:pt>
                <c:pt idx="30">
                  <c:v>80286</c:v>
                </c:pt>
                <c:pt idx="31">
                  <c:v>82191</c:v>
                </c:pt>
                <c:pt idx="32">
                  <c:v>88314</c:v>
                </c:pt>
                <c:pt idx="33">
                  <c:v>89765</c:v>
                </c:pt>
                <c:pt idx="34">
                  <c:v>115660</c:v>
                </c:pt>
                <c:pt idx="35">
                  <c:v>123830</c:v>
                </c:pt>
                <c:pt idx="36">
                  <c:v>24041</c:v>
                </c:pt>
                <c:pt idx="37">
                  <c:v>24041</c:v>
                </c:pt>
                <c:pt idx="38">
                  <c:v>34019</c:v>
                </c:pt>
                <c:pt idx="39">
                  <c:v>38330</c:v>
                </c:pt>
                <c:pt idx="40">
                  <c:v>41640</c:v>
                </c:pt>
                <c:pt idx="41">
                  <c:v>20000</c:v>
                </c:pt>
                <c:pt idx="42">
                  <c:v>21100</c:v>
                </c:pt>
                <c:pt idx="43">
                  <c:v>24100</c:v>
                </c:pt>
                <c:pt idx="44">
                  <c:v>38600</c:v>
                </c:pt>
                <c:pt idx="45">
                  <c:v>40370</c:v>
                </c:pt>
                <c:pt idx="46">
                  <c:v>51800</c:v>
                </c:pt>
                <c:pt idx="47">
                  <c:v>52290</c:v>
                </c:pt>
                <c:pt idx="48">
                  <c:v>44800</c:v>
                </c:pt>
                <c:pt idx="49">
                  <c:v>56400</c:v>
                </c:pt>
                <c:pt idx="50">
                  <c:v>61500</c:v>
                </c:pt>
                <c:pt idx="51">
                  <c:v>123800</c:v>
                </c:pt>
                <c:pt idx="52">
                  <c:v>125200</c:v>
                </c:pt>
                <c:pt idx="53">
                  <c:v>142900</c:v>
                </c:pt>
                <c:pt idx="54">
                  <c:v>142900</c:v>
                </c:pt>
                <c:pt idx="55">
                  <c:v>142900</c:v>
                </c:pt>
                <c:pt idx="56">
                  <c:v>142900</c:v>
                </c:pt>
                <c:pt idx="57">
                  <c:v>147400</c:v>
                </c:pt>
                <c:pt idx="58">
                  <c:v>147400</c:v>
                </c:pt>
                <c:pt idx="59">
                  <c:v>147400</c:v>
                </c:pt>
                <c:pt idx="60">
                  <c:v>161000</c:v>
                </c:pt>
                <c:pt idx="61">
                  <c:v>161000</c:v>
                </c:pt>
                <c:pt idx="62">
                  <c:v>158800</c:v>
                </c:pt>
                <c:pt idx="63">
                  <c:v>158800</c:v>
                </c:pt>
                <c:pt idx="64">
                  <c:v>41141</c:v>
                </c:pt>
                <c:pt idx="65">
                  <c:v>45359</c:v>
                </c:pt>
                <c:pt idx="66">
                  <c:v>48988</c:v>
                </c:pt>
                <c:pt idx="67">
                  <c:v>51710</c:v>
                </c:pt>
                <c:pt idx="68">
                  <c:v>54885</c:v>
                </c:pt>
                <c:pt idx="69">
                  <c:v>63500</c:v>
                </c:pt>
                <c:pt idx="70">
                  <c:v>67800</c:v>
                </c:pt>
                <c:pt idx="71">
                  <c:v>72600</c:v>
                </c:pt>
                <c:pt idx="72">
                  <c:v>67800</c:v>
                </c:pt>
                <c:pt idx="73">
                  <c:v>72600</c:v>
                </c:pt>
                <c:pt idx="74">
                  <c:v>70760</c:v>
                </c:pt>
                <c:pt idx="75">
                  <c:v>75296</c:v>
                </c:pt>
                <c:pt idx="76">
                  <c:v>43700</c:v>
                </c:pt>
                <c:pt idx="77">
                  <c:v>43700</c:v>
                </c:pt>
                <c:pt idx="78">
                  <c:v>165000</c:v>
                </c:pt>
                <c:pt idx="79">
                  <c:v>70300</c:v>
                </c:pt>
                <c:pt idx="80">
                  <c:v>37500</c:v>
                </c:pt>
                <c:pt idx="81">
                  <c:v>47600</c:v>
                </c:pt>
                <c:pt idx="82">
                  <c:v>207000</c:v>
                </c:pt>
                <c:pt idx="83">
                  <c:v>100000</c:v>
                </c:pt>
                <c:pt idx="84">
                  <c:v>104000</c:v>
                </c:pt>
                <c:pt idx="85">
                  <c:v>105000</c:v>
                </c:pt>
                <c:pt idx="86">
                  <c:v>103000</c:v>
                </c:pt>
                <c:pt idx="87">
                  <c:v>110750</c:v>
                </c:pt>
                <c:pt idx="88">
                  <c:v>107000</c:v>
                </c:pt>
                <c:pt idx="89">
                  <c:v>108000</c:v>
                </c:pt>
                <c:pt idx="90">
                  <c:v>49450</c:v>
                </c:pt>
                <c:pt idx="91">
                  <c:v>38101</c:v>
                </c:pt>
                <c:pt idx="92">
                  <c:v>42184</c:v>
                </c:pt>
                <c:pt idx="93">
                  <c:v>44225</c:v>
                </c:pt>
                <c:pt idx="94">
                  <c:v>185070</c:v>
                </c:pt>
                <c:pt idx="95">
                  <c:v>48500</c:v>
                </c:pt>
                <c:pt idx="96">
                  <c:v>52200</c:v>
                </c:pt>
                <c:pt idx="97">
                  <c:v>58100</c:v>
                </c:pt>
                <c:pt idx="98">
                  <c:v>64600</c:v>
                </c:pt>
                <c:pt idx="99">
                  <c:v>68000</c:v>
                </c:pt>
                <c:pt idx="100">
                  <c:v>151898</c:v>
                </c:pt>
                <c:pt idx="101">
                  <c:v>19958</c:v>
                </c:pt>
                <c:pt idx="102">
                  <c:v>29480</c:v>
                </c:pt>
                <c:pt idx="103">
                  <c:v>29480</c:v>
                </c:pt>
                <c:pt idx="104">
                  <c:v>33110</c:v>
                </c:pt>
                <c:pt idx="105">
                  <c:v>33110</c:v>
                </c:pt>
                <c:pt idx="106">
                  <c:v>39915</c:v>
                </c:pt>
                <c:pt idx="107">
                  <c:v>45810</c:v>
                </c:pt>
                <c:pt idx="108">
                  <c:v>40500</c:v>
                </c:pt>
                <c:pt idx="109">
                  <c:v>43500</c:v>
                </c:pt>
                <c:pt idx="110">
                  <c:v>43616</c:v>
                </c:pt>
                <c:pt idx="111">
                  <c:v>47182</c:v>
                </c:pt>
                <c:pt idx="112">
                  <c:v>72500</c:v>
                </c:pt>
                <c:pt idx="113">
                  <c:v>77300</c:v>
                </c:pt>
                <c:pt idx="114">
                  <c:v>72560</c:v>
                </c:pt>
                <c:pt idx="115">
                  <c:v>79250</c:v>
                </c:pt>
                <c:pt idx="116">
                  <c:v>42800</c:v>
                </c:pt>
                <c:pt idx="117">
                  <c:v>42000</c:v>
                </c:pt>
                <c:pt idx="118">
                  <c:v>15500</c:v>
                </c:pt>
                <c:pt idx="119">
                  <c:v>57500</c:v>
                </c:pt>
              </c:numCache>
            </c:numRef>
          </c:xVal>
          <c:yVal>
            <c:numRef>
              <c:f>'5.) Data for representation'!$E$6:$E$125</c:f>
              <c:numCache>
                <c:formatCode>0.00</c:formatCode>
                <c:ptCount val="120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  <c:pt idx="36">
                  <c:v>71.508523491959934</c:v>
                </c:pt>
                <c:pt idx="37">
                  <c:v>71.508523491959934</c:v>
                </c:pt>
                <c:pt idx="38">
                  <c:v>57.347500209263799</c:v>
                </c:pt>
                <c:pt idx="39">
                  <c:v>63.934374136806284</c:v>
                </c:pt>
                <c:pt idx="40">
                  <c:v>61.150396846577316</c:v>
                </c:pt>
                <c:pt idx="41">
                  <c:v>54.6235061918021</c:v>
                </c:pt>
                <c:pt idx="42">
                  <c:v>57.627799032351213</c:v>
                </c:pt>
                <c:pt idx="43">
                  <c:v>65.821324961121533</c:v>
                </c:pt>
                <c:pt idx="44">
                  <c:v>62.245290673334416</c:v>
                </c:pt>
                <c:pt idx="45">
                  <c:v>65.099543639443269</c:v>
                </c:pt>
                <c:pt idx="46">
                  <c:v>58.19771273365869</c:v>
                </c:pt>
                <c:pt idx="47">
                  <c:v>58.748231637896005</c:v>
                </c:pt>
                <c:pt idx="48">
                  <c:v>42.857040448310997</c:v>
                </c:pt>
                <c:pt idx="49">
                  <c:v>53.953952707248661</c:v>
                </c:pt>
                <c:pt idx="50">
                  <c:v>58.832767579712637</c:v>
                </c:pt>
                <c:pt idx="51">
                  <c:v>28.233295540695462</c:v>
                </c:pt>
                <c:pt idx="52">
                  <c:v>28.5525735193463</c:v>
                </c:pt>
                <c:pt idx="53">
                  <c:v>32.589159392289027</c:v>
                </c:pt>
                <c:pt idx="54">
                  <c:v>32.589159392289027</c:v>
                </c:pt>
                <c:pt idx="55">
                  <c:v>32.589159392289027</c:v>
                </c:pt>
                <c:pt idx="56">
                  <c:v>32.589159392289027</c:v>
                </c:pt>
                <c:pt idx="57">
                  <c:v>33.615410037952437</c:v>
                </c:pt>
                <c:pt idx="58">
                  <c:v>33.615410037952437</c:v>
                </c:pt>
                <c:pt idx="59">
                  <c:v>33.615410037952437</c:v>
                </c:pt>
                <c:pt idx="60">
                  <c:v>35.909723791072864</c:v>
                </c:pt>
                <c:pt idx="61">
                  <c:v>35.909723791072864</c:v>
                </c:pt>
                <c:pt idx="62">
                  <c:v>35.419031913182422</c:v>
                </c:pt>
                <c:pt idx="63">
                  <c:v>35.419031913182422</c:v>
                </c:pt>
                <c:pt idx="64">
                  <c:v>50.873926238131496</c:v>
                </c:pt>
                <c:pt idx="65">
                  <c:v>50.575367657287458</c:v>
                </c:pt>
                <c:pt idx="66">
                  <c:v>54.621709270380698</c:v>
                </c:pt>
                <c:pt idx="67">
                  <c:v>57.656744230656194</c:v>
                </c:pt>
                <c:pt idx="68">
                  <c:v>61.196875016429424</c:v>
                </c:pt>
                <c:pt idx="69">
                  <c:v>53.358558800910792</c:v>
                </c:pt>
                <c:pt idx="70">
                  <c:v>56.971815538610258</c:v>
                </c:pt>
                <c:pt idx="71">
                  <c:v>61.005218408600371</c:v>
                </c:pt>
                <c:pt idx="72">
                  <c:v>56.971815538610258</c:v>
                </c:pt>
                <c:pt idx="73">
                  <c:v>61.005218408600371</c:v>
                </c:pt>
                <c:pt idx="74">
                  <c:v>59.459080641770825</c:v>
                </c:pt>
                <c:pt idx="75">
                  <c:v>63.270646353911481</c:v>
                </c:pt>
                <c:pt idx="76">
                  <c:v>53.556334625677863</c:v>
                </c:pt>
                <c:pt idx="77">
                  <c:v>53.556334625677863</c:v>
                </c:pt>
                <c:pt idx="78">
                  <c:v>35.301625169436598</c:v>
                </c:pt>
                <c:pt idx="79">
                  <c:v>28.39740729404723</c:v>
                </c:pt>
                <c:pt idx="80">
                  <c:v>28.713652942616243</c:v>
                </c:pt>
                <c:pt idx="81">
                  <c:v>33.140903736014714</c:v>
                </c:pt>
                <c:pt idx="82">
                  <c:v>18.167456290344933</c:v>
                </c:pt>
                <c:pt idx="83">
                  <c:v>34.961288023640023</c:v>
                </c:pt>
                <c:pt idx="84">
                  <c:v>36.359739544585622</c:v>
                </c:pt>
                <c:pt idx="85">
                  <c:v>42.000538658682444</c:v>
                </c:pt>
                <c:pt idx="86">
                  <c:v>41.200528398517065</c:v>
                </c:pt>
                <c:pt idx="87">
                  <c:v>44.300568156657917</c:v>
                </c:pt>
                <c:pt idx="88">
                  <c:v>42.800548918847824</c:v>
                </c:pt>
                <c:pt idx="89">
                  <c:v>43.200554048930513</c:v>
                </c:pt>
                <c:pt idx="90">
                  <c:v>64.461479337330104</c:v>
                </c:pt>
                <c:pt idx="91">
                  <c:v>56.061812357314039</c:v>
                </c:pt>
                <c:pt idx="92">
                  <c:v>62.069538659902243</c:v>
                </c:pt>
                <c:pt idx="93">
                  <c:v>65.072666111183779</c:v>
                </c:pt>
                <c:pt idx="94">
                  <c:v>27.293342577160935</c:v>
                </c:pt>
                <c:pt idx="95">
                  <c:v>23.478236000804269</c:v>
                </c:pt>
                <c:pt idx="96">
                  <c:v>25.269359159628511</c:v>
                </c:pt>
                <c:pt idx="97">
                  <c:v>38.528979229570567</c:v>
                </c:pt>
                <c:pt idx="98">
                  <c:v>40.820927020565875</c:v>
                </c:pt>
                <c:pt idx="99">
                  <c:v>42.969396863753552</c:v>
                </c:pt>
                <c:pt idx="100">
                  <c:v>35.231336481390805</c:v>
                </c:pt>
                <c:pt idx="101">
                  <c:v>38.980468750000036</c:v>
                </c:pt>
                <c:pt idx="102">
                  <c:v>44.145601775101468</c:v>
                </c:pt>
                <c:pt idx="103">
                  <c:v>44.145601775101468</c:v>
                </c:pt>
                <c:pt idx="104">
                  <c:v>47.154000505899575</c:v>
                </c:pt>
                <c:pt idx="105">
                  <c:v>47.154000505899575</c:v>
                </c:pt>
                <c:pt idx="106">
                  <c:v>44.148781061285938</c:v>
                </c:pt>
                <c:pt idx="107">
                  <c:v>50.66906326988623</c:v>
                </c:pt>
                <c:pt idx="108">
                  <c:v>56.749372591386873</c:v>
                </c:pt>
                <c:pt idx="109">
                  <c:v>60.953029820378489</c:v>
                </c:pt>
                <c:pt idx="110">
                  <c:v>61.115571233232835</c:v>
                </c:pt>
                <c:pt idx="111">
                  <c:v>66.112318459427541</c:v>
                </c:pt>
                <c:pt idx="112">
                  <c:v>49.396524206688554</c:v>
                </c:pt>
                <c:pt idx="113">
                  <c:v>52.66691477485552</c:v>
                </c:pt>
                <c:pt idx="114">
                  <c:v>61.134850590870109</c:v>
                </c:pt>
                <c:pt idx="115">
                  <c:v>66.771456854002977</c:v>
                </c:pt>
                <c:pt idx="116">
                  <c:v>49.303946166701238</c:v>
                </c:pt>
                <c:pt idx="117">
                  <c:v>48.382377079473173</c:v>
                </c:pt>
                <c:pt idx="118">
                  <c:v>26.465776349547259</c:v>
                </c:pt>
                <c:pt idx="119">
                  <c:v>31.299035602229509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DF6B-4824-8E8A-C4ADB9DDAE8B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representation'!$O$6:$O$49</c:f>
              <c:numCache>
                <c:formatCode>General</c:formatCode>
                <c:ptCount val="44"/>
                <c:pt idx="0">
                  <c:v>165000</c:v>
                </c:pt>
                <c:pt idx="1">
                  <c:v>171700</c:v>
                </c:pt>
                <c:pt idx="2">
                  <c:v>144000</c:v>
                </c:pt>
                <c:pt idx="3">
                  <c:v>164000</c:v>
                </c:pt>
                <c:pt idx="4">
                  <c:v>242000</c:v>
                </c:pt>
                <c:pt idx="5">
                  <c:v>242000</c:v>
                </c:pt>
                <c:pt idx="6">
                  <c:v>251000</c:v>
                </c:pt>
                <c:pt idx="7">
                  <c:v>251000</c:v>
                </c:pt>
                <c:pt idx="8">
                  <c:v>275000</c:v>
                </c:pt>
                <c:pt idx="9">
                  <c:v>276500</c:v>
                </c:pt>
                <c:pt idx="10">
                  <c:v>380000</c:v>
                </c:pt>
                <c:pt idx="11">
                  <c:v>380000</c:v>
                </c:pt>
                <c:pt idx="12">
                  <c:v>280000</c:v>
                </c:pt>
                <c:pt idx="13">
                  <c:v>316000</c:v>
                </c:pt>
                <c:pt idx="14">
                  <c:v>575000</c:v>
                </c:pt>
                <c:pt idx="15">
                  <c:v>317500</c:v>
                </c:pt>
                <c:pt idx="16">
                  <c:v>333400</c:v>
                </c:pt>
                <c:pt idx="17">
                  <c:v>377800</c:v>
                </c:pt>
                <c:pt idx="18">
                  <c:v>377800</c:v>
                </c:pt>
                <c:pt idx="19">
                  <c:v>412800</c:v>
                </c:pt>
                <c:pt idx="20">
                  <c:v>447700</c:v>
                </c:pt>
                <c:pt idx="21">
                  <c:v>142900</c:v>
                </c:pt>
                <c:pt idx="22">
                  <c:v>179200</c:v>
                </c:pt>
                <c:pt idx="23">
                  <c:v>158800</c:v>
                </c:pt>
                <c:pt idx="24">
                  <c:v>186900</c:v>
                </c:pt>
                <c:pt idx="25">
                  <c:v>204100</c:v>
                </c:pt>
                <c:pt idx="26">
                  <c:v>247200</c:v>
                </c:pt>
                <c:pt idx="27">
                  <c:v>297550</c:v>
                </c:pt>
                <c:pt idx="28">
                  <c:v>347452</c:v>
                </c:pt>
                <c:pt idx="29">
                  <c:v>299370</c:v>
                </c:pt>
                <c:pt idx="30">
                  <c:v>351533</c:v>
                </c:pt>
                <c:pt idx="31">
                  <c:v>352400</c:v>
                </c:pt>
                <c:pt idx="32">
                  <c:v>352400</c:v>
                </c:pt>
                <c:pt idx="33">
                  <c:v>227930</c:v>
                </c:pt>
                <c:pt idx="34">
                  <c:v>254011</c:v>
                </c:pt>
                <c:pt idx="35">
                  <c:v>254011</c:v>
                </c:pt>
                <c:pt idx="36">
                  <c:v>195045</c:v>
                </c:pt>
                <c:pt idx="37">
                  <c:v>251744</c:v>
                </c:pt>
                <c:pt idx="38">
                  <c:v>251744</c:v>
                </c:pt>
                <c:pt idx="39">
                  <c:v>273294</c:v>
                </c:pt>
                <c:pt idx="40">
                  <c:v>215000</c:v>
                </c:pt>
                <c:pt idx="41">
                  <c:v>250000</c:v>
                </c:pt>
                <c:pt idx="42">
                  <c:v>270000</c:v>
                </c:pt>
                <c:pt idx="43">
                  <c:v>265000</c:v>
                </c:pt>
              </c:numCache>
            </c:numRef>
          </c:xVal>
          <c:yVal>
            <c:numRef>
              <c:f>'5.) Data for representation'!$R$6:$R$49</c:f>
              <c:numCache>
                <c:formatCode>0.00</c:formatCode>
                <c:ptCount val="44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  <c:pt idx="36">
                  <c:v>32.535981449859271</c:v>
                </c:pt>
                <c:pt idx="37">
                  <c:v>40.368631403385955</c:v>
                </c:pt>
                <c:pt idx="38">
                  <c:v>40.368631403385955</c:v>
                </c:pt>
                <c:pt idx="39">
                  <c:v>43.804905107106073</c:v>
                </c:pt>
                <c:pt idx="40">
                  <c:v>41.376769291923189</c:v>
                </c:pt>
                <c:pt idx="41">
                  <c:v>38.18017741606063</c:v>
                </c:pt>
                <c:pt idx="42">
                  <c:v>41.234591609345479</c:v>
                </c:pt>
                <c:pt idx="43">
                  <c:v>40.470988061024265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DF6B-4824-8E8A-C4ADB9DDAE8B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representation'!$AB$6:$AB$48</c:f>
              <c:numCache>
                <c:formatCode>General</c:formatCode>
                <c:ptCount val="43"/>
                <c:pt idx="0">
                  <c:v>18600</c:v>
                </c:pt>
                <c:pt idx="1">
                  <c:v>23000</c:v>
                </c:pt>
                <c:pt idx="2">
                  <c:v>19958</c:v>
                </c:pt>
                <c:pt idx="3">
                  <c:v>16466</c:v>
                </c:pt>
                <c:pt idx="4">
                  <c:v>19505</c:v>
                </c:pt>
                <c:pt idx="5">
                  <c:v>30481</c:v>
                </c:pt>
                <c:pt idx="6">
                  <c:v>10387</c:v>
                </c:pt>
                <c:pt idx="7">
                  <c:v>12292</c:v>
                </c:pt>
                <c:pt idx="8">
                  <c:v>5900</c:v>
                </c:pt>
                <c:pt idx="9">
                  <c:v>11500</c:v>
                </c:pt>
                <c:pt idx="10">
                  <c:v>9500</c:v>
                </c:pt>
                <c:pt idx="11">
                  <c:v>2948</c:v>
                </c:pt>
                <c:pt idx="12">
                  <c:v>55100</c:v>
                </c:pt>
                <c:pt idx="13">
                  <c:v>21000</c:v>
                </c:pt>
                <c:pt idx="14">
                  <c:v>6500</c:v>
                </c:pt>
                <c:pt idx="15">
                  <c:v>8800</c:v>
                </c:pt>
                <c:pt idx="16">
                  <c:v>19150</c:v>
                </c:pt>
                <c:pt idx="17">
                  <c:v>18000</c:v>
                </c:pt>
                <c:pt idx="18">
                  <c:v>64000</c:v>
                </c:pt>
                <c:pt idx="19">
                  <c:v>64000</c:v>
                </c:pt>
                <c:pt idx="20">
                  <c:v>23500</c:v>
                </c:pt>
                <c:pt idx="21">
                  <c:v>171000</c:v>
                </c:pt>
                <c:pt idx="22">
                  <c:v>22930</c:v>
                </c:pt>
                <c:pt idx="23">
                  <c:v>6954</c:v>
                </c:pt>
                <c:pt idx="24">
                  <c:v>10886</c:v>
                </c:pt>
                <c:pt idx="25">
                  <c:v>21092</c:v>
                </c:pt>
                <c:pt idx="26">
                  <c:v>5700</c:v>
                </c:pt>
                <c:pt idx="27">
                  <c:v>19773</c:v>
                </c:pt>
                <c:pt idx="28">
                  <c:v>20820</c:v>
                </c:pt>
                <c:pt idx="29">
                  <c:v>15660</c:v>
                </c:pt>
                <c:pt idx="30">
                  <c:v>4580</c:v>
                </c:pt>
                <c:pt idx="31">
                  <c:v>5352</c:v>
                </c:pt>
                <c:pt idx="32">
                  <c:v>5670</c:v>
                </c:pt>
                <c:pt idx="33">
                  <c:v>6804</c:v>
                </c:pt>
                <c:pt idx="34">
                  <c:v>7484</c:v>
                </c:pt>
                <c:pt idx="35">
                  <c:v>8000</c:v>
                </c:pt>
                <c:pt idx="36" formatCode="0">
                  <c:v>3629.0003200000001</c:v>
                </c:pt>
                <c:pt idx="37">
                  <c:v>3810</c:v>
                </c:pt>
                <c:pt idx="38">
                  <c:v>4468</c:v>
                </c:pt>
                <c:pt idx="39">
                  <c:v>13990</c:v>
                </c:pt>
                <c:pt idx="40">
                  <c:v>7030</c:v>
                </c:pt>
                <c:pt idx="41">
                  <c:v>22000</c:v>
                </c:pt>
                <c:pt idx="42">
                  <c:v>24800</c:v>
                </c:pt>
              </c:numCache>
            </c:numRef>
          </c:xVal>
          <c:yVal>
            <c:numRef>
              <c:f>'5.) Data for representation'!$AE$6:$AE$33</c:f>
              <c:numCache>
                <c:formatCode>0.00</c:formatCode>
                <c:ptCount val="28"/>
                <c:pt idx="0">
                  <c:v>46.229392966979404</c:v>
                </c:pt>
                <c:pt idx="1">
                  <c:v>48.276200630436158</c:v>
                </c:pt>
                <c:pt idx="2">
                  <c:v>27.892152934338018</c:v>
                </c:pt>
                <c:pt idx="3">
                  <c:v>41.038337757835407</c:v>
                </c:pt>
                <c:pt idx="4">
                  <c:v>46.295788072200239</c:v>
                </c:pt>
                <c:pt idx="5">
                  <c:v>59.533203125000057</c:v>
                </c:pt>
                <c:pt idx="6">
                  <c:v>38.024804325752875</c:v>
                </c:pt>
                <c:pt idx="7">
                  <c:v>45.014679562592995</c:v>
                </c:pt>
                <c:pt idx="8">
                  <c:v>37.584824628731802</c:v>
                </c:pt>
                <c:pt idx="9">
                  <c:v>46.500059394590174</c:v>
                </c:pt>
                <c:pt idx="10">
                  <c:v>66.968450312959803</c:v>
                </c:pt>
                <c:pt idx="11">
                  <c:v>29.988729994634056</c:v>
                </c:pt>
                <c:pt idx="12">
                  <c:v>41.915990164631452</c:v>
                </c:pt>
                <c:pt idx="13">
                  <c:v>32.3445520328725</c:v>
                </c:pt>
                <c:pt idx="14">
                  <c:v>25.965667823766033</c:v>
                </c:pt>
                <c:pt idx="15">
                  <c:v>35.153519515252476</c:v>
                </c:pt>
                <c:pt idx="16">
                  <c:v>52.579144331639988</c:v>
                </c:pt>
                <c:pt idx="17">
                  <c:v>18.081304816724941</c:v>
                </c:pt>
                <c:pt idx="18">
                  <c:v>38.635623073303641</c:v>
                </c:pt>
                <c:pt idx="19">
                  <c:v>38.635623073303641</c:v>
                </c:pt>
                <c:pt idx="20">
                  <c:v>31.706040470283259</c:v>
                </c:pt>
                <c:pt idx="21">
                  <c:v>31.1634903842859</c:v>
                </c:pt>
                <c:pt idx="22">
                  <c:v>33.094925794008446</c:v>
                </c:pt>
                <c:pt idx="23">
                  <c:v>54.971030088038198</c:v>
                </c:pt>
                <c:pt idx="24">
                  <c:v>58.511575105707948</c:v>
                </c:pt>
                <c:pt idx="25">
                  <c:v>31.216317905021853</c:v>
                </c:pt>
                <c:pt idx="26">
                  <c:v>45.381992263117688</c:v>
                </c:pt>
                <c:pt idx="27">
                  <c:v>33.761793274812774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B-DF6B-4824-8E8A-C4ADB9DDAE8B}"/>
            </c:ext>
          </c:extLst>
        </c:ser>
        <c:axId val="120395264"/>
        <c:axId val="120397184"/>
      </c:scatterChart>
      <c:valAx>
        <c:axId val="120395264"/>
        <c:scaling>
          <c:logBase val="10"/>
          <c:orientation val="minMax"/>
          <c:min val="1000"/>
        </c:scaling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600" b="1" i="0" baseline="0">
                    <a:solidFill>
                      <a:sysClr val="windowText" lastClr="000000"/>
                    </a:solidFill>
                  </a:rPr>
                  <a:t>Maximum Take-Off Mass (kg)</a:t>
                </a:r>
              </a:p>
            </c:rich>
          </c:tx>
          <c:layout>
            <c:manualLayout>
              <c:xMode val="edge"/>
              <c:yMode val="edge"/>
              <c:x val="0.38352318353887438"/>
              <c:y val="0.86107167909154136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97184"/>
        <c:crosses val="autoZero"/>
        <c:crossBetween val="midCat"/>
      </c:valAx>
      <c:valAx>
        <c:axId val="1203971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600" b="1" i="0" baseline="0">
                    <a:solidFill>
                      <a:sysClr val="windowText" lastClr="000000"/>
                    </a:solidFill>
                  </a:rPr>
                  <a:t>Cubic Wing Loading (kg/m</a:t>
                </a:r>
                <a:r>
                  <a:rPr lang="es-ES_tradnl" sz="1600" b="1" i="0" baseline="30000">
                    <a:solidFill>
                      <a:sysClr val="windowText" lastClr="000000"/>
                    </a:solidFill>
                  </a:rPr>
                  <a:t>3</a:t>
                </a:r>
                <a:r>
                  <a:rPr lang="es-ES_tradnl" sz="1600" b="1" i="0" baseline="0">
                    <a:solidFill>
                      <a:sysClr val="windowText" lastClr="000000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30629570453152E-2"/>
              <c:y val="0.19604614687078273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95264"/>
        <c:crosses val="autoZero"/>
        <c:crossBetween val="midCat"/>
      </c:valAx>
      <c:spPr>
        <a:noFill/>
        <a:ln w="15875" cmpd="sng"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"/>
          <c:y val="0.93092019094570688"/>
          <c:w val="1"/>
          <c:h val="4.9471966017030813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8.005225229691916E-2"/>
          <c:y val="2.5150458948978886E-2"/>
          <c:w val="0.87880294325084918"/>
          <c:h val="0.81896427875328404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2"/>
              <c:layout>
                <c:manualLayout>
                  <c:x val="-5.5898481439820034E-2"/>
                  <c:y val="6.915167422254034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740-44EE-983A-AD6777D1ECAB}"/>
                </c:ext>
              </c:extLst>
            </c:dLbl>
            <c:dLbl>
              <c:idx val="94"/>
              <c:layout>
                <c:manualLayout>
                  <c:x val="-5.5430961754780635E-3"/>
                  <c:y val="-5.7812773403324641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740-44EE-983A-AD6777D1ECAB}"/>
                </c:ext>
              </c:extLst>
            </c:dLbl>
            <c:dLbl>
              <c:idx val="118"/>
              <c:layout>
                <c:manualLayout>
                  <c:x val="6.7107387505068623E-3"/>
                  <c:y val="1.2322603827640098E-2"/>
                </c:manualLayout>
              </c:layout>
              <c:tx>
                <c:rich>
                  <a:bodyPr/>
                  <a:lstStyle/>
                  <a:p>
                    <a:r>
                      <a:rPr lang="tr-TR" sz="900" b="0" i="0" u="none" strike="noStrike" baseline="0">
                        <a:effectLst/>
                      </a:rPr>
                      <a:t>Yak-40</a:t>
                    </a:r>
                    <a:r>
                      <a:rPr lang="tr-TR" sz="900" b="0" i="0" u="none" strike="noStrike" baseline="0"/>
                      <a:t> </a:t>
                    </a:r>
                    <a:endParaRPr lang="tr-TR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740-44EE-983A-AD6777D1ECA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representation'!$D$6:$D$125</c:f>
              <c:numCache>
                <c:formatCode>0.00</c:formatCode>
                <c:ptCount val="120"/>
                <c:pt idx="0">
                  <c:v>561.8878005342832</c:v>
                </c:pt>
                <c:pt idx="1">
                  <c:v>631.34461264470167</c:v>
                </c:pt>
                <c:pt idx="2">
                  <c:v>555.55555555555554</c:v>
                </c:pt>
                <c:pt idx="3">
                  <c:v>616.83006535947709</c:v>
                </c:pt>
                <c:pt idx="4">
                  <c:v>616.83006535947709</c:v>
                </c:pt>
                <c:pt idx="5">
                  <c:v>637.25490196078431</c:v>
                </c:pt>
                <c:pt idx="6">
                  <c:v>645.42483660130711</c:v>
                </c:pt>
                <c:pt idx="7">
                  <c:v>763.8888888888888</c:v>
                </c:pt>
                <c:pt idx="8">
                  <c:v>792.48366013071893</c:v>
                </c:pt>
                <c:pt idx="9">
                  <c:v>545.73574900574454</c:v>
                </c:pt>
                <c:pt idx="10">
                  <c:v>570.03977021652668</c:v>
                </c:pt>
                <c:pt idx="11">
                  <c:v>500.70671378091873</c:v>
                </c:pt>
                <c:pt idx="12">
                  <c:v>535.33568904593642</c:v>
                </c:pt>
                <c:pt idx="13">
                  <c:v>535.33568904593642</c:v>
                </c:pt>
                <c:pt idx="14">
                  <c:v>500.70671378091873</c:v>
                </c:pt>
                <c:pt idx="15">
                  <c:v>536.50537634408602</c:v>
                </c:pt>
                <c:pt idx="16">
                  <c:v>590.15053763440858</c:v>
                </c:pt>
                <c:pt idx="17">
                  <c:v>444.44444444444446</c:v>
                </c:pt>
                <c:pt idx="18">
                  <c:v>453.84615384615387</c:v>
                </c:pt>
                <c:pt idx="19">
                  <c:v>501.30718954248368</c:v>
                </c:pt>
                <c:pt idx="20">
                  <c:v>510.4575163398693</c:v>
                </c:pt>
                <c:pt idx="21">
                  <c:v>549.2091388400703</c:v>
                </c:pt>
                <c:pt idx="22">
                  <c:v>638.18101933216167</c:v>
                </c:pt>
                <c:pt idx="23">
                  <c:v>690.02636203866427</c:v>
                </c:pt>
                <c:pt idx="24">
                  <c:v>747.36379613356758</c:v>
                </c:pt>
                <c:pt idx="25">
                  <c:v>665.14718804920915</c:v>
                </c:pt>
                <c:pt idx="26">
                  <c:v>526.03531300160512</c:v>
                </c:pt>
                <c:pt idx="27">
                  <c:v>562.43980738362768</c:v>
                </c:pt>
                <c:pt idx="28">
                  <c:v>634.15730337078651</c:v>
                </c:pt>
                <c:pt idx="29">
                  <c:v>683.29855537720709</c:v>
                </c:pt>
                <c:pt idx="30">
                  <c:v>632.17322834645665</c:v>
                </c:pt>
                <c:pt idx="31">
                  <c:v>647.17322834645665</c:v>
                </c:pt>
                <c:pt idx="32">
                  <c:v>695.38582677165357</c:v>
                </c:pt>
                <c:pt idx="33">
                  <c:v>706.81102362204729</c:v>
                </c:pt>
                <c:pt idx="34">
                  <c:v>624.34547908232116</c:v>
                </c:pt>
                <c:pt idx="35">
                  <c:v>668.44804318488525</c:v>
                </c:pt>
                <c:pt idx="36">
                  <c:v>497.2285418821096</c:v>
                </c:pt>
                <c:pt idx="37">
                  <c:v>497.2285418821096</c:v>
                </c:pt>
                <c:pt idx="38">
                  <c:v>481.85552407932016</c:v>
                </c:pt>
                <c:pt idx="39">
                  <c:v>539.09985935302393</c:v>
                </c:pt>
                <c:pt idx="40">
                  <c:v>537.98449612403101</c:v>
                </c:pt>
                <c:pt idx="41">
                  <c:v>390.77764751856193</c:v>
                </c:pt>
                <c:pt idx="42">
                  <c:v>412.27041813208285</c:v>
                </c:pt>
                <c:pt idx="43">
                  <c:v>470.88706525986714</c:v>
                </c:pt>
                <c:pt idx="44">
                  <c:v>530.80308030803076</c:v>
                </c:pt>
                <c:pt idx="45">
                  <c:v>555.14301430143018</c:v>
                </c:pt>
                <c:pt idx="46">
                  <c:v>559.81843726359023</c:v>
                </c:pt>
                <c:pt idx="47">
                  <c:v>565.11401707554307</c:v>
                </c:pt>
                <c:pt idx="48">
                  <c:v>434.95145631067959</c:v>
                </c:pt>
                <c:pt idx="49">
                  <c:v>547.57281553398059</c:v>
                </c:pt>
                <c:pt idx="50">
                  <c:v>597.08737864077671</c:v>
                </c:pt>
                <c:pt idx="51">
                  <c:v>462.11272863008588</c:v>
                </c:pt>
                <c:pt idx="52">
                  <c:v>467.33855916386716</c:v>
                </c:pt>
                <c:pt idx="53">
                  <c:v>533.40798805524457</c:v>
                </c:pt>
                <c:pt idx="54">
                  <c:v>533.40798805524457</c:v>
                </c:pt>
                <c:pt idx="55">
                  <c:v>533.40798805524457</c:v>
                </c:pt>
                <c:pt idx="56">
                  <c:v>533.40798805524457</c:v>
                </c:pt>
                <c:pt idx="57">
                  <c:v>550.20530048525575</c:v>
                </c:pt>
                <c:pt idx="58">
                  <c:v>550.20530048525575</c:v>
                </c:pt>
                <c:pt idx="59">
                  <c:v>550.20530048525575</c:v>
                </c:pt>
                <c:pt idx="60">
                  <c:v>592.12945936005895</c:v>
                </c:pt>
                <c:pt idx="61">
                  <c:v>592.12945936005895</c:v>
                </c:pt>
                <c:pt idx="62">
                  <c:v>584.03824935638102</c:v>
                </c:pt>
                <c:pt idx="63">
                  <c:v>584.03824935638102</c:v>
                </c:pt>
                <c:pt idx="64">
                  <c:v>473.9746543778802</c:v>
                </c:pt>
                <c:pt idx="65">
                  <c:v>487.73118279569894</c:v>
                </c:pt>
                <c:pt idx="66">
                  <c:v>526.75268817204301</c:v>
                </c:pt>
                <c:pt idx="67">
                  <c:v>556.02150537634407</c:v>
                </c:pt>
                <c:pt idx="68">
                  <c:v>590.16129032258061</c:v>
                </c:pt>
                <c:pt idx="69">
                  <c:v>565.44968833481744</c:v>
                </c:pt>
                <c:pt idx="70">
                  <c:v>603.73998219056102</c:v>
                </c:pt>
                <c:pt idx="71">
                  <c:v>646.48263579697243</c:v>
                </c:pt>
                <c:pt idx="72">
                  <c:v>603.73998219056102</c:v>
                </c:pt>
                <c:pt idx="73">
                  <c:v>646.48263579697243</c:v>
                </c:pt>
                <c:pt idx="74">
                  <c:v>630.09795191451474</c:v>
                </c:pt>
                <c:pt idx="75">
                  <c:v>670.48975957257346</c:v>
                </c:pt>
                <c:pt idx="76">
                  <c:v>500.45808520384793</c:v>
                </c:pt>
                <c:pt idx="77">
                  <c:v>500.45808520384793</c:v>
                </c:pt>
                <c:pt idx="78">
                  <c:v>590.23430513324979</c:v>
                </c:pt>
                <c:pt idx="79">
                  <c:v>384.15300546448088</c:v>
                </c:pt>
                <c:pt idx="80">
                  <c:v>313.86006026113154</c:v>
                </c:pt>
                <c:pt idx="81">
                  <c:v>373.91987431264732</c:v>
                </c:pt>
                <c:pt idx="82">
                  <c:v>408.80813666436256</c:v>
                </c:pt>
                <c:pt idx="83">
                  <c:v>496.27791563275434</c:v>
                </c:pt>
                <c:pt idx="84">
                  <c:v>516.12903225806451</c:v>
                </c:pt>
                <c:pt idx="85">
                  <c:v>570.0325732899023</c:v>
                </c:pt>
                <c:pt idx="86">
                  <c:v>559.17480998914232</c:v>
                </c:pt>
                <c:pt idx="87">
                  <c:v>601.2486427795875</c:v>
                </c:pt>
                <c:pt idx="88">
                  <c:v>580.8903365906624</c:v>
                </c:pt>
                <c:pt idx="89">
                  <c:v>586.31921824104234</c:v>
                </c:pt>
                <c:pt idx="90">
                  <c:v>590.09546539379483</c:v>
                </c:pt>
                <c:pt idx="91">
                  <c:v>492.89780077619668</c:v>
                </c:pt>
                <c:pt idx="92">
                  <c:v>545.71798188874516</c:v>
                </c:pt>
                <c:pt idx="93">
                  <c:v>572.12160413971537</c:v>
                </c:pt>
                <c:pt idx="94">
                  <c:v>516.59455687369154</c:v>
                </c:pt>
                <c:pt idx="95">
                  <c:v>299.0135635018496</c:v>
                </c:pt>
                <c:pt idx="96">
                  <c:v>321.82490752157833</c:v>
                </c:pt>
                <c:pt idx="97">
                  <c:v>441.82509505703422</c:v>
                </c:pt>
                <c:pt idx="98">
                  <c:v>475.69955817378496</c:v>
                </c:pt>
                <c:pt idx="99">
                  <c:v>500.7363770250368</c:v>
                </c:pt>
                <c:pt idx="100">
                  <c:v>573.41638354095892</c:v>
                </c:pt>
                <c:pt idx="101">
                  <c:v>311.84375</c:v>
                </c:pt>
                <c:pt idx="102">
                  <c:v>385.86387434554973</c:v>
                </c:pt>
                <c:pt idx="103">
                  <c:v>385.86387434554973</c:v>
                </c:pt>
                <c:pt idx="104">
                  <c:v>419.11392405063293</c:v>
                </c:pt>
                <c:pt idx="105">
                  <c:v>419.11392405063293</c:v>
                </c:pt>
                <c:pt idx="106">
                  <c:v>426.89839572192511</c:v>
                </c:pt>
                <c:pt idx="107">
                  <c:v>489.94652406417111</c:v>
                </c:pt>
                <c:pt idx="108">
                  <c:v>507.13749060856497</c:v>
                </c:pt>
                <c:pt idx="109">
                  <c:v>544.70323065364391</c:v>
                </c:pt>
                <c:pt idx="110">
                  <c:v>546.15577260205362</c:v>
                </c:pt>
                <c:pt idx="111">
                  <c:v>590.80891560230407</c:v>
                </c:pt>
                <c:pt idx="112">
                  <c:v>561.36275648470769</c:v>
                </c:pt>
                <c:pt idx="113">
                  <c:v>598.52884243128142</c:v>
                </c:pt>
                <c:pt idx="114">
                  <c:v>647.27921498661908</c:v>
                </c:pt>
                <c:pt idx="115">
                  <c:v>706.95807314897422</c:v>
                </c:pt>
                <c:pt idx="116">
                  <c:v>470.32967032967031</c:v>
                </c:pt>
                <c:pt idx="117">
                  <c:v>461.53846153846155</c:v>
                </c:pt>
                <c:pt idx="118">
                  <c:v>221.42857142857142</c:v>
                </c:pt>
                <c:pt idx="119">
                  <c:v>383.33333333333331</c:v>
                </c:pt>
              </c:numCache>
            </c:numRef>
          </c:xVal>
          <c:yVal>
            <c:numRef>
              <c:f>'5.) Data for representation'!$H$6:$H$125</c:f>
              <c:numCache>
                <c:formatCode>0.00</c:formatCode>
                <c:ptCount val="120"/>
                <c:pt idx="0">
                  <c:v>10.970703472840606</c:v>
                </c:pt>
                <c:pt idx="1">
                  <c:v>10.970703472840606</c:v>
                </c:pt>
                <c:pt idx="2">
                  <c:v>9.5000816993464063</c:v>
                </c:pt>
                <c:pt idx="3">
                  <c:v>10.470915032679738</c:v>
                </c:pt>
                <c:pt idx="4">
                  <c:v>10.470915032679738</c:v>
                </c:pt>
                <c:pt idx="5">
                  <c:v>10.470915032679738</c:v>
                </c:pt>
                <c:pt idx="6">
                  <c:v>10.470915032679738</c:v>
                </c:pt>
                <c:pt idx="7">
                  <c:v>10.470915032679738</c:v>
                </c:pt>
                <c:pt idx="8">
                  <c:v>10.470915032679738</c:v>
                </c:pt>
                <c:pt idx="9">
                  <c:v>7.0279027839151569</c:v>
                </c:pt>
                <c:pt idx="10">
                  <c:v>7.0279027839151569</c:v>
                </c:pt>
                <c:pt idx="11">
                  <c:v>6.5639929328621909</c:v>
                </c:pt>
                <c:pt idx="12">
                  <c:v>6.9033215547703195</c:v>
                </c:pt>
                <c:pt idx="13">
                  <c:v>6.9033215547703195</c:v>
                </c:pt>
                <c:pt idx="14">
                  <c:v>6.5639929328621909</c:v>
                </c:pt>
                <c:pt idx="15">
                  <c:v>8.67268817204301</c:v>
                </c:pt>
                <c:pt idx="16">
                  <c:v>8.67268817204301</c:v>
                </c:pt>
                <c:pt idx="17">
                  <c:v>6.7966427350427354</c:v>
                </c:pt>
                <c:pt idx="18">
                  <c:v>6.7966427350427354</c:v>
                </c:pt>
                <c:pt idx="19">
                  <c:v>7.0831790849673206</c:v>
                </c:pt>
                <c:pt idx="20">
                  <c:v>7.0831790849673206</c:v>
                </c:pt>
                <c:pt idx="21">
                  <c:v>8.611599297012301</c:v>
                </c:pt>
                <c:pt idx="22">
                  <c:v>8.611599297012301</c:v>
                </c:pt>
                <c:pt idx="23">
                  <c:v>9.174099297012301</c:v>
                </c:pt>
                <c:pt idx="24">
                  <c:v>9.174099297012301</c:v>
                </c:pt>
                <c:pt idx="25">
                  <c:v>9.174099297012301</c:v>
                </c:pt>
                <c:pt idx="26">
                  <c:v>10.280289727126807</c:v>
                </c:pt>
                <c:pt idx="27">
                  <c:v>10.280289727126807</c:v>
                </c:pt>
                <c:pt idx="28">
                  <c:v>10.280289727126807</c:v>
                </c:pt>
                <c:pt idx="29">
                  <c:v>10.280289727126807</c:v>
                </c:pt>
                <c:pt idx="30">
                  <c:v>10.159420472440946</c:v>
                </c:pt>
                <c:pt idx="31">
                  <c:v>10.159420472440946</c:v>
                </c:pt>
                <c:pt idx="32">
                  <c:v>10.159420472440946</c:v>
                </c:pt>
                <c:pt idx="33">
                  <c:v>10.159420472440946</c:v>
                </c:pt>
                <c:pt idx="34">
                  <c:v>7.7948717948717947</c:v>
                </c:pt>
                <c:pt idx="35">
                  <c:v>7.7948717948717947</c:v>
                </c:pt>
                <c:pt idx="36">
                  <c:v>9.3043247156153068</c:v>
                </c:pt>
                <c:pt idx="37">
                  <c:v>9.3043247156153068</c:v>
                </c:pt>
                <c:pt idx="38">
                  <c:v>7.6237960339943349</c:v>
                </c:pt>
                <c:pt idx="39">
                  <c:v>8.7202531645569614</c:v>
                </c:pt>
                <c:pt idx="40">
                  <c:v>8.8687338501291979</c:v>
                </c:pt>
                <c:pt idx="41">
                  <c:v>7.8468464243845242</c:v>
                </c:pt>
                <c:pt idx="42">
                  <c:v>7.8468464243845242</c:v>
                </c:pt>
                <c:pt idx="43">
                  <c:v>7.8468464243845242</c:v>
                </c:pt>
                <c:pt idx="44">
                  <c:v>9.2959295929592969</c:v>
                </c:pt>
                <c:pt idx="45">
                  <c:v>9.2959295929592969</c:v>
                </c:pt>
                <c:pt idx="46">
                  <c:v>8.9142807738030907</c:v>
                </c:pt>
                <c:pt idx="47">
                  <c:v>8.9142807738030907</c:v>
                </c:pt>
                <c:pt idx="48">
                  <c:v>9.3300970873786415</c:v>
                </c:pt>
                <c:pt idx="49">
                  <c:v>11.039207766990291</c:v>
                </c:pt>
                <c:pt idx="50">
                  <c:v>11.977625009708738</c:v>
                </c:pt>
                <c:pt idx="51">
                  <c:v>7.0308324001493094</c:v>
                </c:pt>
                <c:pt idx="52">
                  <c:v>7.0308324001493094</c:v>
                </c:pt>
                <c:pt idx="53">
                  <c:v>7.0308324001493094</c:v>
                </c:pt>
                <c:pt idx="54">
                  <c:v>7.0308324001493094</c:v>
                </c:pt>
                <c:pt idx="55">
                  <c:v>7.0308324001493094</c:v>
                </c:pt>
                <c:pt idx="56">
                  <c:v>7.0308324001493094</c:v>
                </c:pt>
                <c:pt idx="57">
                  <c:v>7.0308324001493094</c:v>
                </c:pt>
                <c:pt idx="58">
                  <c:v>7.0308324001493094</c:v>
                </c:pt>
                <c:pt idx="59">
                  <c:v>7.0308324001493094</c:v>
                </c:pt>
                <c:pt idx="60">
                  <c:v>7.6810959911732271</c:v>
                </c:pt>
                <c:pt idx="61">
                  <c:v>7.6810959911732271</c:v>
                </c:pt>
                <c:pt idx="62">
                  <c:v>7.6810959911732271</c:v>
                </c:pt>
                <c:pt idx="63">
                  <c:v>7.6810959911732271</c:v>
                </c:pt>
                <c:pt idx="64">
                  <c:v>8.5548675115207384</c:v>
                </c:pt>
                <c:pt idx="65">
                  <c:v>8.6971354838709676</c:v>
                </c:pt>
                <c:pt idx="66">
                  <c:v>8.6971354838709676</c:v>
                </c:pt>
                <c:pt idx="67">
                  <c:v>8.6971354838709676</c:v>
                </c:pt>
                <c:pt idx="68">
                  <c:v>8.7032526881720429</c:v>
                </c:pt>
                <c:pt idx="69">
                  <c:v>9.5917399821905605</c:v>
                </c:pt>
                <c:pt idx="70">
                  <c:v>9.5917399821905605</c:v>
                </c:pt>
                <c:pt idx="71">
                  <c:v>9.5917399821905605</c:v>
                </c:pt>
                <c:pt idx="72">
                  <c:v>9.5917399821905605</c:v>
                </c:pt>
                <c:pt idx="73">
                  <c:v>9.5917399821905605</c:v>
                </c:pt>
                <c:pt idx="74">
                  <c:v>9.6151344612644714</c:v>
                </c:pt>
                <c:pt idx="75">
                  <c:v>9.6151344612644714</c:v>
                </c:pt>
                <c:pt idx="76">
                  <c:v>9.5715540540540545</c:v>
                </c:pt>
                <c:pt idx="77">
                  <c:v>9.5715540540540545</c:v>
                </c:pt>
                <c:pt idx="78">
                  <c:v>6.6758719370416744</c:v>
                </c:pt>
                <c:pt idx="79">
                  <c:v>6.5191890710382516</c:v>
                </c:pt>
                <c:pt idx="80">
                  <c:v>5.4636968530297958</c:v>
                </c:pt>
                <c:pt idx="81">
                  <c:v>6.6109984289080925</c:v>
                </c:pt>
                <c:pt idx="82">
                  <c:v>1.6380764293472894</c:v>
                </c:pt>
                <c:pt idx="83">
                  <c:v>6.9975310173697265</c:v>
                </c:pt>
                <c:pt idx="84">
                  <c:v>6.9975310173697265</c:v>
                </c:pt>
                <c:pt idx="85">
                  <c:v>9.485559174809989</c:v>
                </c:pt>
                <c:pt idx="86">
                  <c:v>9.485559174809989</c:v>
                </c:pt>
                <c:pt idx="87">
                  <c:v>9.485559174809989</c:v>
                </c:pt>
                <c:pt idx="88">
                  <c:v>9.485559174809989</c:v>
                </c:pt>
                <c:pt idx="89">
                  <c:v>9.485559174809989</c:v>
                </c:pt>
                <c:pt idx="90">
                  <c:v>9.2224343675417675</c:v>
                </c:pt>
                <c:pt idx="91">
                  <c:v>8.9753635187580869</c:v>
                </c:pt>
                <c:pt idx="92">
                  <c:v>8.9753635187580869</c:v>
                </c:pt>
                <c:pt idx="93">
                  <c:v>8.9753635187580869</c:v>
                </c:pt>
                <c:pt idx="94">
                  <c:v>1.8293370551291002</c:v>
                </c:pt>
                <c:pt idx="95">
                  <c:v>4.6218520345252774</c:v>
                </c:pt>
                <c:pt idx="96">
                  <c:v>4.6218520345252774</c:v>
                </c:pt>
                <c:pt idx="97">
                  <c:v>6.3954372623574143</c:v>
                </c:pt>
                <c:pt idx="98">
                  <c:v>6.6273932253313692</c:v>
                </c:pt>
                <c:pt idx="99">
                  <c:v>6.6273932253313692</c:v>
                </c:pt>
                <c:pt idx="100">
                  <c:v>7.49227066817667</c:v>
                </c:pt>
                <c:pt idx="101">
                  <c:v>7.22265625</c:v>
                </c:pt>
                <c:pt idx="102">
                  <c:v>7.2900523560209427</c:v>
                </c:pt>
                <c:pt idx="103">
                  <c:v>7.2900523560209427</c:v>
                </c:pt>
                <c:pt idx="104">
                  <c:v>7.9557582278481016</c:v>
                </c:pt>
                <c:pt idx="105">
                  <c:v>7.9557582278481016</c:v>
                </c:pt>
                <c:pt idx="106">
                  <c:v>8.4330096256684488</c:v>
                </c:pt>
                <c:pt idx="107">
                  <c:v>8.4330096256684488</c:v>
                </c:pt>
                <c:pt idx="108">
                  <c:v>9.3187878787878802</c:v>
                </c:pt>
                <c:pt idx="109">
                  <c:v>9.3187878787878802</c:v>
                </c:pt>
                <c:pt idx="110">
                  <c:v>9.3187878787878802</c:v>
                </c:pt>
                <c:pt idx="111">
                  <c:v>9.3187878787878802</c:v>
                </c:pt>
                <c:pt idx="112">
                  <c:v>9.9236546651180788</c:v>
                </c:pt>
                <c:pt idx="113">
                  <c:v>9.9236546651180788</c:v>
                </c:pt>
                <c:pt idx="114">
                  <c:v>11.496966993755576</c:v>
                </c:pt>
                <c:pt idx="115">
                  <c:v>11.496966993755576</c:v>
                </c:pt>
                <c:pt idx="116">
                  <c:v>9.3696703296703294</c:v>
                </c:pt>
                <c:pt idx="117">
                  <c:v>8.4927472527472538</c:v>
                </c:pt>
                <c:pt idx="118">
                  <c:v>8.9285714285714288</c:v>
                </c:pt>
                <c:pt idx="119">
                  <c:v>8.1107626666666679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3740-44EE-983A-AD6777D1ECAB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a340-600</a:t>
                    </a:r>
                  </a:p>
                  <a:p>
                    <a:r>
                      <a:rPr lang="en-US" sz="900" b="0" i="0" u="none" strike="noStrike" baseline="0">
                        <a:effectLst/>
                      </a:rPr>
                      <a:t>a340-500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740-44EE-983A-AD6777D1ECA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representation'!$Q$6:$Q$49</c:f>
              <c:numCache>
                <c:formatCode>0.00</c:formatCode>
                <c:ptCount val="44"/>
                <c:pt idx="0">
                  <c:v>634.61538461538464</c:v>
                </c:pt>
                <c:pt idx="1">
                  <c:v>660.38461538461536</c:v>
                </c:pt>
                <c:pt idx="2">
                  <c:v>657.53424657534242</c:v>
                </c:pt>
                <c:pt idx="3">
                  <c:v>748.85844748858449</c:v>
                </c:pt>
                <c:pt idx="4">
                  <c:v>669.24778761061941</c:v>
                </c:pt>
                <c:pt idx="5">
                  <c:v>669.24778761061941</c:v>
                </c:pt>
                <c:pt idx="6">
                  <c:v>539.78494623655911</c:v>
                </c:pt>
                <c:pt idx="7">
                  <c:v>539.78494623655911</c:v>
                </c:pt>
                <c:pt idx="8">
                  <c:v>757.36711649683275</c:v>
                </c:pt>
                <c:pt idx="9">
                  <c:v>761.49820985954273</c:v>
                </c:pt>
                <c:pt idx="10">
                  <c:v>868.96867139263657</c:v>
                </c:pt>
                <c:pt idx="11">
                  <c:v>868.96867139263657</c:v>
                </c:pt>
                <c:pt idx="12">
                  <c:v>633.48416289592762</c:v>
                </c:pt>
                <c:pt idx="13">
                  <c:v>680.59444324790002</c:v>
                </c:pt>
                <c:pt idx="14">
                  <c:v>680.47337278106511</c:v>
                </c:pt>
                <c:pt idx="15">
                  <c:v>621.33072407045006</c:v>
                </c:pt>
                <c:pt idx="16">
                  <c:v>652.44618395303326</c:v>
                </c:pt>
                <c:pt idx="17">
                  <c:v>739.33463796477497</c:v>
                </c:pt>
                <c:pt idx="18">
                  <c:v>739.33463796477497</c:v>
                </c:pt>
                <c:pt idx="19">
                  <c:v>786.28571428571433</c:v>
                </c:pt>
                <c:pt idx="20">
                  <c:v>808.12274368231044</c:v>
                </c:pt>
                <c:pt idx="21">
                  <c:v>504.41228379809388</c:v>
                </c:pt>
                <c:pt idx="22">
                  <c:v>632.54500529474058</c:v>
                </c:pt>
                <c:pt idx="23">
                  <c:v>560.53653370984819</c:v>
                </c:pt>
                <c:pt idx="24">
                  <c:v>659.72467349099895</c:v>
                </c:pt>
                <c:pt idx="25">
                  <c:v>702.09838321293432</c:v>
                </c:pt>
                <c:pt idx="26">
                  <c:v>577.84011220196351</c:v>
                </c:pt>
                <c:pt idx="27">
                  <c:v>695.53529686769514</c:v>
                </c:pt>
                <c:pt idx="28">
                  <c:v>795.4487179487179</c:v>
                </c:pt>
                <c:pt idx="29">
                  <c:v>699.78962131837307</c:v>
                </c:pt>
                <c:pt idx="30">
                  <c:v>804.79166666666663</c:v>
                </c:pt>
                <c:pt idx="31">
                  <c:v>682.0205148054963</c:v>
                </c:pt>
                <c:pt idx="32">
                  <c:v>682.0205148054963</c:v>
                </c:pt>
                <c:pt idx="33">
                  <c:v>604.58885941644564</c:v>
                </c:pt>
                <c:pt idx="34">
                  <c:v>673.76923076923072</c:v>
                </c:pt>
                <c:pt idx="35">
                  <c:v>673.76923076923072</c:v>
                </c:pt>
                <c:pt idx="36">
                  <c:v>591.0454545454545</c:v>
                </c:pt>
                <c:pt idx="37">
                  <c:v>743.0460448642267</c:v>
                </c:pt>
                <c:pt idx="38">
                  <c:v>743.0460448642267</c:v>
                </c:pt>
                <c:pt idx="39">
                  <c:v>806.41487164355271</c:v>
                </c:pt>
                <c:pt idx="40">
                  <c:v>716.66666666666663</c:v>
                </c:pt>
                <c:pt idx="41">
                  <c:v>714.28571428571433</c:v>
                </c:pt>
                <c:pt idx="42">
                  <c:v>771.42857142857144</c:v>
                </c:pt>
                <c:pt idx="43">
                  <c:v>757.14285714285711</c:v>
                </c:pt>
              </c:numCache>
            </c:numRef>
          </c:xVal>
          <c:yVal>
            <c:numRef>
              <c:f>'5.) Data for representation'!$U$6:$U$49</c:f>
              <c:numCache>
                <c:formatCode>0.00</c:formatCode>
                <c:ptCount val="44"/>
                <c:pt idx="0">
                  <c:v>7.7331753846153859</c:v>
                </c:pt>
                <c:pt idx="1">
                  <c:v>7.7331753846153859</c:v>
                </c:pt>
                <c:pt idx="2">
                  <c:v>8.8000456621004552</c:v>
                </c:pt>
                <c:pt idx="3">
                  <c:v>8.8000456621004552</c:v>
                </c:pt>
                <c:pt idx="4">
                  <c:v>10.055558628318582</c:v>
                </c:pt>
                <c:pt idx="5">
                  <c:v>10.055558628318582</c:v>
                </c:pt>
                <c:pt idx="6">
                  <c:v>8.8086021505376344</c:v>
                </c:pt>
                <c:pt idx="7">
                  <c:v>8.8086021505376344</c:v>
                </c:pt>
                <c:pt idx="8">
                  <c:v>10.014018176810794</c:v>
                </c:pt>
                <c:pt idx="9">
                  <c:v>10.014018176810794</c:v>
                </c:pt>
                <c:pt idx="10">
                  <c:v>9.2062714383718269</c:v>
                </c:pt>
                <c:pt idx="11">
                  <c:v>9.2062714383718269</c:v>
                </c:pt>
                <c:pt idx="12">
                  <c:v>9.4854355203619907</c:v>
                </c:pt>
                <c:pt idx="13">
                  <c:v>9.029856773637734</c:v>
                </c:pt>
                <c:pt idx="14">
                  <c:v>7.5267011834319524</c:v>
                </c:pt>
                <c:pt idx="15">
                  <c:v>6.9513894324853238</c:v>
                </c:pt>
                <c:pt idx="16">
                  <c:v>6.9513894324853238</c:v>
                </c:pt>
                <c:pt idx="17">
                  <c:v>6.9513894324853238</c:v>
                </c:pt>
                <c:pt idx="18">
                  <c:v>6.9513894324853238</c:v>
                </c:pt>
                <c:pt idx="19">
                  <c:v>7.8997333333333346</c:v>
                </c:pt>
                <c:pt idx="20">
                  <c:v>8.4450541516245501</c:v>
                </c:pt>
                <c:pt idx="21">
                  <c:v>7.9876629015178251</c:v>
                </c:pt>
                <c:pt idx="22">
                  <c:v>7.9876629015178251</c:v>
                </c:pt>
                <c:pt idx="23">
                  <c:v>7.9876629015178251</c:v>
                </c:pt>
                <c:pt idx="24">
                  <c:v>7.9876629015178251</c:v>
                </c:pt>
                <c:pt idx="25">
                  <c:v>9.2730870313037492</c:v>
                </c:pt>
                <c:pt idx="26">
                  <c:v>8.6780385694249649</c:v>
                </c:pt>
                <c:pt idx="27">
                  <c:v>8.6780385694249649</c:v>
                </c:pt>
                <c:pt idx="28">
                  <c:v>9.6131868131868128</c:v>
                </c:pt>
                <c:pt idx="29">
                  <c:v>8.6780385694249649</c:v>
                </c:pt>
                <c:pt idx="30">
                  <c:v>9.6131868131868128</c:v>
                </c:pt>
                <c:pt idx="31">
                  <c:v>9.9633491387652402</c:v>
                </c:pt>
                <c:pt idx="32">
                  <c:v>9.9633491387652402</c:v>
                </c:pt>
                <c:pt idx="33">
                  <c:v>9.5873061007957556</c:v>
                </c:pt>
                <c:pt idx="34">
                  <c:v>9.5873061007957556</c:v>
                </c:pt>
                <c:pt idx="35">
                  <c:v>9.5873061007957556</c:v>
                </c:pt>
                <c:pt idx="36">
                  <c:v>6.7940075757575755</c:v>
                </c:pt>
                <c:pt idx="37">
                  <c:v>7.4945457497048409</c:v>
                </c:pt>
                <c:pt idx="38">
                  <c:v>7.4945457497048409</c:v>
                </c:pt>
                <c:pt idx="39">
                  <c:v>7.9695511950427846</c:v>
                </c:pt>
                <c:pt idx="40">
                  <c:v>7.6992120000000011</c:v>
                </c:pt>
                <c:pt idx="41">
                  <c:v>10.323463142857142</c:v>
                </c:pt>
                <c:pt idx="42">
                  <c:v>10.323463142857142</c:v>
                </c:pt>
                <c:pt idx="43">
                  <c:v>10.323463142857142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3740-44EE-983A-AD6777D1ECAB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DHC-8 Q300</a:t>
                    </a: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3740-44EE-983A-AD6777D1ECA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40-44EE-983A-AD6777D1ECAB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Piper PA-31 Navajo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dLblPos val="b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3740-44EE-983A-AD6777D1ECAB}"/>
                </c:ext>
              </c:extLst>
            </c:dLbl>
            <c:dLbl>
              <c:idx val="19"/>
              <c:layout>
                <c:manualLayout>
                  <c:x val="-4.343416748628498E-2"/>
                  <c:y val="-5.2458397060526116E-2"/>
                </c:manualLayout>
              </c:layout>
              <c:tx>
                <c:rich>
                  <a:bodyPr/>
                  <a:lstStyle/>
                  <a:p>
                    <a:r>
                      <a:rPr lang="de-DE" sz="900" b="0" i="0" u="none" strike="noStrike" baseline="0">
                        <a:effectLst/>
                      </a:rPr>
                      <a:t>Il-18, 18D</a:t>
                    </a:r>
                    <a:r>
                      <a:rPr lang="de-DE" sz="900" b="0" i="0" u="none" strike="noStrike" baseline="0"/>
                      <a:t> </a:t>
                    </a:r>
                    <a:endParaRPr lang="de-DE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3740-44EE-983A-AD6777D1ECA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representation'!$AD$6:$AD$48</c:f>
              <c:numCache>
                <c:formatCode>0.00</c:formatCode>
                <c:ptCount val="43"/>
                <c:pt idx="0">
                  <c:v>341.28440366972478</c:v>
                </c:pt>
                <c:pt idx="1">
                  <c:v>377.04918032786884</c:v>
                </c:pt>
                <c:pt idx="2">
                  <c:v>249.47499999999999</c:v>
                </c:pt>
                <c:pt idx="3">
                  <c:v>302.68382352941177</c:v>
                </c:pt>
                <c:pt idx="4">
                  <c:v>347.06405693950177</c:v>
                </c:pt>
                <c:pt idx="5">
                  <c:v>476.265625</c:v>
                </c:pt>
                <c:pt idx="6">
                  <c:v>246.72209026128266</c:v>
                </c:pt>
                <c:pt idx="7">
                  <c:v>292.04086481349486</c:v>
                </c:pt>
                <c:pt idx="8">
                  <c:v>202.74914089347078</c:v>
                </c:pt>
                <c:pt idx="9">
                  <c:v>291.87817258883251</c:v>
                </c:pt>
                <c:pt idx="10">
                  <c:v>349.26470588235293</c:v>
                </c:pt>
                <c:pt idx="11">
                  <c:v>138.40375586854461</c:v>
                </c:pt>
                <c:pt idx="12">
                  <c:v>459.16666666666669</c:v>
                </c:pt>
                <c:pt idx="13">
                  <c:v>280.07468658308881</c:v>
                </c:pt>
                <c:pt idx="14">
                  <c:v>163.64551863041291</c:v>
                </c:pt>
                <c:pt idx="15">
                  <c:v>221.55085599194362</c:v>
                </c:pt>
                <c:pt idx="16">
                  <c:v>375.49019607843138</c:v>
                </c:pt>
                <c:pt idx="17">
                  <c:v>180.54162487462386</c:v>
                </c:pt>
                <c:pt idx="18">
                  <c:v>457.14285714285717</c:v>
                </c:pt>
                <c:pt idx="19">
                  <c:v>457.14285714285717</c:v>
                </c:pt>
                <c:pt idx="20">
                  <c:v>286.93528693528691</c:v>
                </c:pt>
                <c:pt idx="21">
                  <c:v>549.66248794599801</c:v>
                </c:pt>
                <c:pt idx="22">
                  <c:v>292.84802043422735</c:v>
                </c:pt>
                <c:pt idx="23">
                  <c:v>275.95238095238096</c:v>
                </c:pt>
                <c:pt idx="24">
                  <c:v>334.02884320343662</c:v>
                </c:pt>
                <c:pt idx="25">
                  <c:v>273.9220779220779</c:v>
                </c:pt>
                <c:pt idx="26">
                  <c:v>227.27272727272728</c:v>
                </c:pt>
                <c:pt idx="27">
                  <c:v>282.47142857142859</c:v>
                </c:pt>
                <c:pt idx="28">
                  <c:v>297.42857142857144</c:v>
                </c:pt>
                <c:pt idx="29">
                  <c:v>391.5</c:v>
                </c:pt>
                <c:pt idx="30">
                  <c:v>169.62962962962962</c:v>
                </c:pt>
                <c:pt idx="31">
                  <c:v>205.84615384615384</c:v>
                </c:pt>
                <c:pt idx="32">
                  <c:v>196.875</c:v>
                </c:pt>
                <c:pt idx="33">
                  <c:v>236.25</c:v>
                </c:pt>
                <c:pt idx="34">
                  <c:v>259.86111111111109</c:v>
                </c:pt>
                <c:pt idx="35">
                  <c:v>195.1219512195122</c:v>
                </c:pt>
                <c:pt idx="36" formatCode="General">
                  <c:v>139.792</c:v>
                </c:pt>
                <c:pt idx="37">
                  <c:v>169.48398576512454</c:v>
                </c:pt>
                <c:pt idx="38">
                  <c:v>190.28960817717206</c:v>
                </c:pt>
                <c:pt idx="39">
                  <c:v>349.75</c:v>
                </c:pt>
                <c:pt idx="40">
                  <c:v>178.42639593908629</c:v>
                </c:pt>
                <c:pt idx="41">
                  <c:v>338.46153846153845</c:v>
                </c:pt>
                <c:pt idx="42">
                  <c:v>381.53846153846155</c:v>
                </c:pt>
              </c:numCache>
            </c:numRef>
          </c:xVal>
          <c:yVal>
            <c:numRef>
              <c:f>'5.) Data for representation'!$AH$6:$AH$48</c:f>
              <c:numCache>
                <c:formatCode>General</c:formatCode>
                <c:ptCount val="43"/>
                <c:pt idx="0">
                  <c:v>11.076787155963302</c:v>
                </c:pt>
                <c:pt idx="1">
                  <c:v>11.995122950819672</c:v>
                </c:pt>
                <c:pt idx="2">
                  <c:v>10.046531250000001</c:v>
                </c:pt>
                <c:pt idx="3">
                  <c:v>12.321545955882353</c:v>
                </c:pt>
                <c:pt idx="4">
                  <c:v>13.358718861209962</c:v>
                </c:pt>
                <c:pt idx="5">
                  <c:v>12.602499999999999</c:v>
                </c:pt>
                <c:pt idx="6">
                  <c:v>12.304456057007126</c:v>
                </c:pt>
                <c:pt idx="7">
                  <c:v>12.361513423616058</c:v>
                </c:pt>
                <c:pt idx="8">
                  <c:v>8.075907216494846</c:v>
                </c:pt>
                <c:pt idx="9">
                  <c:v>9.9301624365482244</c:v>
                </c:pt>
                <c:pt idx="10">
                  <c:v>11.54405882352941</c:v>
                </c:pt>
                <c:pt idx="11">
                  <c:v>7.2187793427230051</c:v>
                </c:pt>
                <c:pt idx="12">
                  <c:v>12.033333333333333</c:v>
                </c:pt>
                <c:pt idx="13">
                  <c:v>11.371565750866898</c:v>
                </c:pt>
                <c:pt idx="14">
                  <c:v>12.251852970795568</c:v>
                </c:pt>
                <c:pt idx="15">
                  <c:v>12.251852970795568</c:v>
                </c:pt>
                <c:pt idx="16">
                  <c:v>11.774412254901959</c:v>
                </c:pt>
                <c:pt idx="17">
                  <c:v>10.07913741223671</c:v>
                </c:pt>
                <c:pt idx="18">
                  <c:v>12.12457142857143</c:v>
                </c:pt>
                <c:pt idx="19">
                  <c:v>9.9911428571428562</c:v>
                </c:pt>
                <c:pt idx="20">
                  <c:v>10.989010989010989</c:v>
                </c:pt>
                <c:pt idx="21">
                  <c:v>8.3934747669559631</c:v>
                </c:pt>
                <c:pt idx="22">
                  <c:v>11.982080459770115</c:v>
                </c:pt>
                <c:pt idx="23">
                  <c:v>9.969146825396825</c:v>
                </c:pt>
                <c:pt idx="24">
                  <c:v>10.264624117827553</c:v>
                </c:pt>
                <c:pt idx="25">
                  <c:v>12.665590142857141</c:v>
                </c:pt>
                <c:pt idx="26">
                  <c:v>10.016846092503988</c:v>
                </c:pt>
                <c:pt idx="27">
                  <c:v>12.014285714285714</c:v>
                </c:pt>
                <c:pt idx="28">
                  <c:v>12.014285714285714</c:v>
                </c:pt>
                <c:pt idx="29">
                  <c:v>11.004010000000001</c:v>
                </c:pt>
                <c:pt idx="30">
                  <c:v>8.6926814814814826</c:v>
                </c:pt>
                <c:pt idx="31">
                  <c:v>7.5384615384615383</c:v>
                </c:pt>
                <c:pt idx="32">
                  <c:v>10.816753472222219</c:v>
                </c:pt>
                <c:pt idx="33">
                  <c:v>10.816753472222219</c:v>
                </c:pt>
                <c:pt idx="34">
                  <c:v>10.816753472222219</c:v>
                </c:pt>
                <c:pt idx="35">
                  <c:v>10.031180487804878</c:v>
                </c:pt>
                <c:pt idx="36">
                  <c:v>9.7017295839753448</c:v>
                </c:pt>
                <c:pt idx="37">
                  <c:v>9.0076912811387899</c:v>
                </c:pt>
                <c:pt idx="38">
                  <c:v>9.6979599659284492</c:v>
                </c:pt>
                <c:pt idx="39">
                  <c:v>11.004010000000001</c:v>
                </c:pt>
                <c:pt idx="40">
                  <c:v>9.651015228426397</c:v>
                </c:pt>
                <c:pt idx="41">
                  <c:v>12.061538461538461</c:v>
                </c:pt>
                <c:pt idx="42">
                  <c:v>12.061538461538461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D-3740-44EE-983A-AD6777D1ECAB}"/>
            </c:ext>
          </c:extLst>
        </c:ser>
        <c:axId val="206582528"/>
        <c:axId val="206584064"/>
      </c:scatterChart>
      <c:valAx>
        <c:axId val="2065825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Wing Loading (</a:t>
                </a:r>
                <a:r>
                  <a:rPr lang="en-US" sz="1000">
                    <a:effectLst/>
                  </a:rPr>
                  <a:t>kg/m</a:t>
                </a:r>
                <a:r>
                  <a:rPr lang="en-US" sz="1000" baseline="30000">
                    <a:effectLst/>
                  </a:rPr>
                  <a:t>2</a:t>
                </a:r>
                <a:r>
                  <a:rPr lang="es-ES_tradnl"/>
                  <a:t>)</a:t>
                </a:r>
              </a:p>
            </c:rich>
          </c:tx>
          <c:layout>
            <c:manualLayout>
              <c:xMode val="edge"/>
              <c:yMode val="edge"/>
              <c:x val="0.40650969909133799"/>
              <c:y val="0.89717853058851538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84064"/>
        <c:crosses val="autoZero"/>
        <c:crossBetween val="midCat"/>
      </c:valAx>
      <c:valAx>
        <c:axId val="2065840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Aspect Ratio (-)</a:t>
                </a:r>
              </a:p>
            </c:rich>
          </c:tx>
          <c:layout>
            <c:manualLayout>
              <c:xMode val="edge"/>
              <c:yMode val="edge"/>
              <c:x val="1.5258230843804999E-3"/>
              <c:y val="0.32561540157921315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82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1.879318994292781E-3"/>
          <c:y val="0.95399864997960904"/>
          <c:w val="0.99812068100570672"/>
          <c:h val="4.600135002039060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7439338501802096E-2"/>
          <c:y val="6.022213249087998E-2"/>
          <c:w val="0.87342333866396904"/>
          <c:h val="0.80125164279484695"/>
        </c:manualLayout>
      </c:layout>
      <c:scatterChart>
        <c:scatterStyle val="lineMarker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3.9840124909286803E-2"/>
                  <c:y val="-0.25643265200984811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e170/175/190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028-45FE-A01B-631217685D4E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b707/720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028-45FE-A01B-631217685D4E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b737MAX 7/8/9/10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028-45FE-A01B-631217685D4E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4539827327327328"/>
                  <c:y val="-0.194390957446808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'3.) Accident Rate'!$C$4:$C$34</c:f>
              <c:numCache>
                <c:formatCode>0.00</c:formatCode>
                <c:ptCount val="31"/>
                <c:pt idx="0">
                  <c:v>39.357175398498825</c:v>
                </c:pt>
                <c:pt idx="1">
                  <c:v>40.955315248013626</c:v>
                </c:pt>
                <c:pt idx="2">
                  <c:v>50.60316440982448</c:v>
                </c:pt>
                <c:pt idx="3">
                  <c:v>57.599999012306561</c:v>
                </c:pt>
                <c:pt idx="4">
                  <c:v>35.194332543772269</c:v>
                </c:pt>
                <c:pt idx="5">
                  <c:v>39.962786449354574</c:v>
                </c:pt>
                <c:pt idx="7">
                  <c:v>31.822403600382092</c:v>
                </c:pt>
                <c:pt idx="8">
                  <c:v>50.250845187266393</c:v>
                </c:pt>
                <c:pt idx="9">
                  <c:v>66.88</c:v>
                </c:pt>
                <c:pt idx="10">
                  <c:v>72.318524791308846</c:v>
                </c:pt>
                <c:pt idx="11">
                  <c:v>56.811725146427555</c:v>
                </c:pt>
                <c:pt idx="12">
                  <c:v>57.427337689306945</c:v>
                </c:pt>
                <c:pt idx="13">
                  <c:v>32.706238801565355</c:v>
                </c:pt>
                <c:pt idx="14">
                  <c:v>34.316321938825752</c:v>
                </c:pt>
                <c:pt idx="15">
                  <c:v>45.871808544749669</c:v>
                </c:pt>
                <c:pt idx="16">
                  <c:v>39.195791572507275</c:v>
                </c:pt>
                <c:pt idx="17">
                  <c:v>38.50721908960589</c:v>
                </c:pt>
                <c:pt idx="19">
                  <c:v>32.589159392289027</c:v>
                </c:pt>
                <c:pt idx="20">
                  <c:v>54.621709270380698</c:v>
                </c:pt>
                <c:pt idx="21">
                  <c:v>40.368631403385955</c:v>
                </c:pt>
                <c:pt idx="22">
                  <c:v>43.804905107106073</c:v>
                </c:pt>
                <c:pt idx="23">
                  <c:v>56.971815538610258</c:v>
                </c:pt>
                <c:pt idx="25">
                  <c:v>44.15</c:v>
                </c:pt>
                <c:pt idx="26">
                  <c:v>50.66906326988623</c:v>
                </c:pt>
                <c:pt idx="28">
                  <c:v>62.069538659902243</c:v>
                </c:pt>
                <c:pt idx="30">
                  <c:v>65.099543639443269</c:v>
                </c:pt>
              </c:numCache>
            </c:numRef>
          </c:xVal>
          <c:yVal>
            <c:numRef>
              <c:f>'3.) Accident Rate'!$B$4:$B$34</c:f>
              <c:numCache>
                <c:formatCode>General</c:formatCode>
                <c:ptCount val="31"/>
                <c:pt idx="0" formatCode="0.00">
                  <c:v>2.61</c:v>
                </c:pt>
                <c:pt idx="1">
                  <c:v>1.01</c:v>
                </c:pt>
                <c:pt idx="2" formatCode="0.00">
                  <c:v>2.52</c:v>
                </c:pt>
                <c:pt idx="3">
                  <c:v>0.18</c:v>
                </c:pt>
                <c:pt idx="4" formatCode="0.00">
                  <c:v>0.4</c:v>
                </c:pt>
                <c:pt idx="5" formatCode="0.00">
                  <c:v>0.59</c:v>
                </c:pt>
                <c:pt idx="7" formatCode="0.00">
                  <c:v>8.9</c:v>
                </c:pt>
                <c:pt idx="8" formatCode="0.00">
                  <c:v>1.24</c:v>
                </c:pt>
                <c:pt idx="9">
                  <c:v>1.8</c:v>
                </c:pt>
                <c:pt idx="10" formatCode="0.00">
                  <c:v>0.76</c:v>
                </c:pt>
                <c:pt idx="11" formatCode="0.00">
                  <c:v>0.18</c:v>
                </c:pt>
                <c:pt idx="12" formatCode="0.00">
                  <c:v>7.21</c:v>
                </c:pt>
                <c:pt idx="13" formatCode="0.00">
                  <c:v>2.85</c:v>
                </c:pt>
                <c:pt idx="14" formatCode="0.00">
                  <c:v>1.1499999999999999</c:v>
                </c:pt>
                <c:pt idx="15" formatCode="0.00">
                  <c:v>0.27</c:v>
                </c:pt>
                <c:pt idx="16" formatCode="0.00">
                  <c:v>0.56999999999999995</c:v>
                </c:pt>
                <c:pt idx="17" formatCode="0.00">
                  <c:v>0.38</c:v>
                </c:pt>
                <c:pt idx="19" formatCode="0.00">
                  <c:v>5.89</c:v>
                </c:pt>
                <c:pt idx="20">
                  <c:v>1.47</c:v>
                </c:pt>
                <c:pt idx="21">
                  <c:v>2.99</c:v>
                </c:pt>
                <c:pt idx="22">
                  <c:v>3.42</c:v>
                </c:pt>
                <c:pt idx="23">
                  <c:v>0.74</c:v>
                </c:pt>
                <c:pt idx="25">
                  <c:v>4.5</c:v>
                </c:pt>
                <c:pt idx="26">
                  <c:v>1.23</c:v>
                </c:pt>
                <c:pt idx="28">
                  <c:v>1.52</c:v>
                </c:pt>
                <c:pt idx="30">
                  <c:v>0.23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B028-45FE-A01B-631217685D4E}"/>
            </c:ext>
          </c:extLst>
        </c:ser>
        <c:axId val="248304000"/>
        <c:axId val="248305920"/>
      </c:scatterChart>
      <c:valAx>
        <c:axId val="2483040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Cubic</a:t>
                </a:r>
                <a:r>
                  <a:rPr lang="es-ES_tradnl" baseline="0"/>
                  <a:t> Wing Loading</a:t>
                </a:r>
                <a:endParaRPr lang="es-ES_tradnl"/>
              </a:p>
            </c:rich>
          </c:tx>
          <c:layout>
            <c:manualLayout>
              <c:xMode val="edge"/>
              <c:yMode val="edge"/>
              <c:x val="0.40527781364339999"/>
              <c:y val="0.92956308496354378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305920"/>
        <c:crosses val="autoZero"/>
        <c:crossBetween val="midCat"/>
      </c:valAx>
      <c:valAx>
        <c:axId val="2483059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Accident Rate</a:t>
                </a:r>
              </a:p>
            </c:rich>
          </c:tx>
          <c:layout>
            <c:manualLayout>
              <c:xMode val="edge"/>
              <c:yMode val="edge"/>
              <c:x val="0"/>
              <c:y val="0.30061057436448529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30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7439338501802096E-2"/>
          <c:y val="2.4777894090354108E-2"/>
          <c:w val="0.88738458118663655"/>
          <c:h val="0.8006316400440322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5.9367340433716921E-2"/>
                  <c:y val="-0.262298372856405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e170/175/190</a:t>
                    </a:r>
                    <a:endParaRPr lang="mr-IN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BA6-4287-9D79-2541BDEB7D7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b707/720</a:t>
                    </a:r>
                    <a:endParaRPr lang="mr-IN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BA6-4287-9D79-2541BDEB7D7E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b737MAX 7/8/9/10</a:t>
                    </a: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BA6-4287-9D79-2541BDEB7D7E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6278603603603605"/>
                  <c:y val="-0.34514361702127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('3.) Accident Rate'!$C$7,'3.) Accident Rate'!$C$11:$C$16,'3.) Accident Rate'!$C$19,'3.) Accident Rate'!$C$23:$C$24,'3.) Accident Rate'!$C$26:$C$34)</c:f>
              <c:numCache>
                <c:formatCode>0.00</c:formatCode>
                <c:ptCount val="19"/>
                <c:pt idx="0">
                  <c:v>57.599999012306561</c:v>
                </c:pt>
                <c:pt idx="1">
                  <c:v>31.822403600382092</c:v>
                </c:pt>
                <c:pt idx="2">
                  <c:v>50.250845187266393</c:v>
                </c:pt>
                <c:pt idx="3">
                  <c:v>66.88</c:v>
                </c:pt>
                <c:pt idx="4">
                  <c:v>72.318524791308846</c:v>
                </c:pt>
                <c:pt idx="5">
                  <c:v>56.811725146427555</c:v>
                </c:pt>
                <c:pt idx="6">
                  <c:v>57.427337689306945</c:v>
                </c:pt>
                <c:pt idx="7">
                  <c:v>45.871808544749669</c:v>
                </c:pt>
                <c:pt idx="8">
                  <c:v>32.589159392289027</c:v>
                </c:pt>
                <c:pt idx="9">
                  <c:v>54.621709270380698</c:v>
                </c:pt>
                <c:pt idx="10">
                  <c:v>43.804905107106073</c:v>
                </c:pt>
                <c:pt idx="11">
                  <c:v>56.971815538610258</c:v>
                </c:pt>
                <c:pt idx="13">
                  <c:v>44.15</c:v>
                </c:pt>
                <c:pt idx="14">
                  <c:v>50.66906326988623</c:v>
                </c:pt>
                <c:pt idx="16">
                  <c:v>62.069538659902243</c:v>
                </c:pt>
                <c:pt idx="18">
                  <c:v>65.099543639443269</c:v>
                </c:pt>
              </c:numCache>
            </c:numRef>
          </c:xVal>
          <c:yVal>
            <c:numRef>
              <c:f>('3.) Accident Rate'!$B$7,'3.) Accident Rate'!$B$11:$B$16,'3.) Accident Rate'!$B$19,'3.) Accident Rate'!$B$23:$B$24,'3.) Accident Rate'!$B$26:$B$34)</c:f>
              <c:numCache>
                <c:formatCode>0.00</c:formatCode>
                <c:ptCount val="19"/>
                <c:pt idx="0" formatCode="General">
                  <c:v>0.18</c:v>
                </c:pt>
                <c:pt idx="1">
                  <c:v>8.9</c:v>
                </c:pt>
                <c:pt idx="2">
                  <c:v>1.24</c:v>
                </c:pt>
                <c:pt idx="3" formatCode="General">
                  <c:v>1.8</c:v>
                </c:pt>
                <c:pt idx="4">
                  <c:v>0.76</c:v>
                </c:pt>
                <c:pt idx="5">
                  <c:v>0.18</c:v>
                </c:pt>
                <c:pt idx="6">
                  <c:v>7.21</c:v>
                </c:pt>
                <c:pt idx="7">
                  <c:v>0.27</c:v>
                </c:pt>
                <c:pt idx="8">
                  <c:v>5.89</c:v>
                </c:pt>
                <c:pt idx="9" formatCode="General">
                  <c:v>1.47</c:v>
                </c:pt>
                <c:pt idx="10" formatCode="General">
                  <c:v>3.42</c:v>
                </c:pt>
                <c:pt idx="11" formatCode="General">
                  <c:v>0.74</c:v>
                </c:pt>
                <c:pt idx="13" formatCode="General">
                  <c:v>4.5</c:v>
                </c:pt>
                <c:pt idx="14" formatCode="General">
                  <c:v>1.23</c:v>
                </c:pt>
                <c:pt idx="16" formatCode="General">
                  <c:v>1.52</c:v>
                </c:pt>
                <c:pt idx="18" formatCode="General">
                  <c:v>0.23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4BA6-4287-9D79-2541BDEB7D7E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0.16668403292995193"/>
                  <c:y val="-1.6488908880702206E-2"/>
                </c:manualLayout>
              </c:layout>
              <c:tx>
                <c:rich>
                  <a:bodyPr/>
                  <a:lstStyle/>
                  <a:p>
                    <a:r>
                      <a:rPr lang="uk-UA" sz="900" b="0" i="0" u="none" strike="noStrike" baseline="0">
                        <a:effectLst/>
                      </a:rPr>
                      <a:t>b777</a:t>
                    </a:r>
                    <a:r>
                      <a:rPr lang="uk-UA" sz="900" b="0" i="0" u="none" strike="noStrike" baseline="0"/>
                      <a:t> </a:t>
                    </a:r>
                    <a:endParaRPr lang="uk-UA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BA6-4287-9D79-2541BDEB7D7E}"/>
                </c:ext>
              </c:extLst>
            </c:dLbl>
            <c:dLbl>
              <c:idx val="9"/>
              <c:layout>
                <c:manualLayout>
                  <c:x val="-0.11076444532374903"/>
                  <c:y val="-6.3700980301042112E-2"/>
                </c:manualLayout>
              </c:layout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MD10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BA6-4287-9D79-2541BDEB7D7E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352233483483521"/>
                  <c:y val="-3.358156028368790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('3.) Accident Rate'!$C$4:$C$6,'3.) Accident Rate'!$C$8:$C$9,'3.) Accident Rate'!$C$17:$C$18,'3.) Accident Rate'!$C$20:$C$21,'3.) Accident Rate'!$C$25)</c:f>
              <c:numCache>
                <c:formatCode>0.00</c:formatCode>
                <c:ptCount val="10"/>
                <c:pt idx="0">
                  <c:v>39.357175398498825</c:v>
                </c:pt>
                <c:pt idx="1">
                  <c:v>40.955315248013626</c:v>
                </c:pt>
                <c:pt idx="2">
                  <c:v>50.60316440982448</c:v>
                </c:pt>
                <c:pt idx="3">
                  <c:v>35.194332543772269</c:v>
                </c:pt>
                <c:pt idx="4">
                  <c:v>39.962786449354574</c:v>
                </c:pt>
                <c:pt idx="5">
                  <c:v>32.706238801565355</c:v>
                </c:pt>
                <c:pt idx="6">
                  <c:v>34.316321938825752</c:v>
                </c:pt>
                <c:pt idx="7">
                  <c:v>39.195791572507275</c:v>
                </c:pt>
                <c:pt idx="8">
                  <c:v>38.50721908960589</c:v>
                </c:pt>
                <c:pt idx="9">
                  <c:v>40.368631403385955</c:v>
                </c:pt>
              </c:numCache>
            </c:numRef>
          </c:xVal>
          <c:yVal>
            <c:numRef>
              <c:f>('3.) Accident Rate'!$B$4:$B$6,'3.) Accident Rate'!$B$8:$B$9,'3.) Accident Rate'!$B$17:$B$18,'3.) Accident Rate'!$B$20:$B$21,'3.) Accident Rate'!$B$25)</c:f>
              <c:numCache>
                <c:formatCode>General</c:formatCode>
                <c:ptCount val="10"/>
                <c:pt idx="0" formatCode="0.00">
                  <c:v>2.61</c:v>
                </c:pt>
                <c:pt idx="1">
                  <c:v>1.01</c:v>
                </c:pt>
                <c:pt idx="2" formatCode="0.00">
                  <c:v>2.52</c:v>
                </c:pt>
                <c:pt idx="3" formatCode="0.00">
                  <c:v>0.4</c:v>
                </c:pt>
                <c:pt idx="4" formatCode="0.00">
                  <c:v>0.59</c:v>
                </c:pt>
                <c:pt idx="5" formatCode="0.00">
                  <c:v>2.85</c:v>
                </c:pt>
                <c:pt idx="6" formatCode="0.00">
                  <c:v>1.1499999999999999</c:v>
                </c:pt>
                <c:pt idx="7" formatCode="0.00">
                  <c:v>0.56999999999999995</c:v>
                </c:pt>
                <c:pt idx="8" formatCode="0.00">
                  <c:v>0.38</c:v>
                </c:pt>
                <c:pt idx="9">
                  <c:v>2.99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8-4BA6-4287-9D79-2541BDEB7D7E}"/>
            </c:ext>
          </c:extLst>
        </c:ser>
        <c:axId val="248454528"/>
        <c:axId val="248481280"/>
      </c:scatterChart>
      <c:valAx>
        <c:axId val="2484545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Cubic</a:t>
                </a:r>
                <a:r>
                  <a:rPr lang="es-ES_tradnl" baseline="0"/>
                  <a:t> Wing Loading</a:t>
                </a:r>
                <a:endParaRPr lang="es-ES_tradnl"/>
              </a:p>
            </c:rich>
          </c:tx>
          <c:layout>
            <c:manualLayout>
              <c:xMode val="edge"/>
              <c:yMode val="edge"/>
              <c:x val="0.39968456436075633"/>
              <c:y val="0.89285350192223556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81280"/>
        <c:crosses val="autoZero"/>
        <c:crossBetween val="midCat"/>
      </c:valAx>
      <c:valAx>
        <c:axId val="248481280"/>
        <c:scaling>
          <c:orientation val="minMax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Accident Rate</a:t>
                </a:r>
              </a:p>
            </c:rich>
          </c:tx>
          <c:layout>
            <c:manualLayout>
              <c:xMode val="edge"/>
              <c:yMode val="edge"/>
              <c:x val="0"/>
              <c:y val="0.30061057436448529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54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4111953331772902"/>
          <c:w val="1"/>
          <c:h val="5.8880466682270698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4309556057212293E-2"/>
          <c:y val="2.0924392913633599E-2"/>
          <c:w val="0.85986334297866973"/>
          <c:h val="0.84688851832620504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1943710725959218E-2"/>
                  <c:y val="0.121119708583431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'4.) Speed Range'!$H$6:$H$41</c:f>
              <c:numCache>
                <c:formatCode>0.00</c:formatCode>
                <c:ptCount val="36"/>
                <c:pt idx="0">
                  <c:v>158.40480106136246</c:v>
                </c:pt>
                <c:pt idx="1">
                  <c:v>199.98715042991839</c:v>
                </c:pt>
                <c:pt idx="2">
                  <c:v>158.00791601335291</c:v>
                </c:pt>
                <c:pt idx="3">
                  <c:v>172.05985089576515</c:v>
                </c:pt>
                <c:pt idx="4">
                  <c:v>192.9643187616058</c:v>
                </c:pt>
                <c:pt idx="5">
                  <c:v>183.64319685098639</c:v>
                </c:pt>
                <c:pt idx="6">
                  <c:v>187.44495660209898</c:v>
                </c:pt>
                <c:pt idx="7">
                  <c:v>215.41342801735374</c:v>
                </c:pt>
                <c:pt idx="8">
                  <c:v>231.3702983982468</c:v>
                </c:pt>
                <c:pt idx="9">
                  <c:v>366.264515735788</c:v>
                </c:pt>
                <c:pt idx="10">
                  <c:v>315.48448708737112</c:v>
                </c:pt>
                <c:pt idx="11">
                  <c:v>265.21889191019301</c:v>
                </c:pt>
                <c:pt idx="12">
                  <c:v>278.20549157024629</c:v>
                </c:pt>
                <c:pt idx="13">
                  <c:v>278.20549157024629</c:v>
                </c:pt>
                <c:pt idx="14">
                  <c:v>265.21889191019301</c:v>
                </c:pt>
                <c:pt idx="15">
                  <c:v>161.70243184250086</c:v>
                </c:pt>
                <c:pt idx="16">
                  <c:v>172.86743960553545</c:v>
                </c:pt>
                <c:pt idx="17">
                  <c:v>277.54962645773452</c:v>
                </c:pt>
                <c:pt idx="18">
                  <c:v>192.94420667073294</c:v>
                </c:pt>
                <c:pt idx="19">
                  <c:v>238.23886940185244</c:v>
                </c:pt>
                <c:pt idx="20">
                  <c:v>250.00154415273508</c:v>
                </c:pt>
                <c:pt idx="21">
                  <c:v>227.68737875071241</c:v>
                </c:pt>
                <c:pt idx="22">
                  <c:v>261.1079185767174</c:v>
                </c:pt>
                <c:pt idx="23">
                  <c:v>227.38427462089842</c:v>
                </c:pt>
                <c:pt idx="24">
                  <c:v>248.96021419038954</c:v>
                </c:pt>
                <c:pt idx="25">
                  <c:v>232.64870980942254</c:v>
                </c:pt>
                <c:pt idx="26">
                  <c:v>154.5972471124883</c:v>
                </c:pt>
                <c:pt idx="27">
                  <c:v>149.31111730297019</c:v>
                </c:pt>
                <c:pt idx="28">
                  <c:v>183.48931683170366</c:v>
                </c:pt>
                <c:pt idx="29">
                  <c:v>213.02854048665694</c:v>
                </c:pt>
                <c:pt idx="30">
                  <c:v>169.92986803441732</c:v>
                </c:pt>
                <c:pt idx="31">
                  <c:v>178.08961984974664</c:v>
                </c:pt>
                <c:pt idx="32">
                  <c:v>205.61234647634387</c:v>
                </c:pt>
                <c:pt idx="33">
                  <c:v>212.42427682410448</c:v>
                </c:pt>
                <c:pt idx="34">
                  <c:v>134.83751922632948</c:v>
                </c:pt>
                <c:pt idx="35">
                  <c:v>154.55964927595096</c:v>
                </c:pt>
              </c:numCache>
            </c:numRef>
          </c:xVal>
          <c:yVal>
            <c:numRef>
              <c:f>'4.) Speed Range'!$F$6:$F$41</c:f>
              <c:numCache>
                <c:formatCode>0.00</c:formatCode>
                <c:ptCount val="36"/>
                <c:pt idx="0">
                  <c:v>183.10189255140847</c:v>
                </c:pt>
                <c:pt idx="1">
                  <c:v>179.57155457959405</c:v>
                </c:pt>
                <c:pt idx="2">
                  <c:v>183.43434265916488</c:v>
                </c:pt>
                <c:pt idx="3">
                  <c:v>180.29258391965044</c:v>
                </c:pt>
                <c:pt idx="4">
                  <c:v>180.29258391965044</c:v>
                </c:pt>
                <c:pt idx="5">
                  <c:v>179.28033039771481</c:v>
                </c:pt>
                <c:pt idx="6">
                  <c:v>178.87997890448872</c:v>
                </c:pt>
                <c:pt idx="7">
                  <c:v>173.33695022081227</c:v>
                </c:pt>
                <c:pt idx="8">
                  <c:v>172.06483057990548</c:v>
                </c:pt>
                <c:pt idx="9">
                  <c:v>186.90408690188781</c:v>
                </c:pt>
                <c:pt idx="10">
                  <c:v>185.62707404914471</c:v>
                </c:pt>
                <c:pt idx="11">
                  <c:v>189.34760375821463</c:v>
                </c:pt>
                <c:pt idx="12">
                  <c:v>187.45921531460121</c:v>
                </c:pt>
                <c:pt idx="13">
                  <c:v>187.45921531460121</c:v>
                </c:pt>
                <c:pt idx="14">
                  <c:v>189.34760375821463</c:v>
                </c:pt>
                <c:pt idx="15">
                  <c:v>187.39651287654823</c:v>
                </c:pt>
                <c:pt idx="16">
                  <c:v>184.59083459076905</c:v>
                </c:pt>
                <c:pt idx="17">
                  <c:v>214.984029311688</c:v>
                </c:pt>
                <c:pt idx="18">
                  <c:v>214.43349533304141</c:v>
                </c:pt>
                <c:pt idx="19">
                  <c:v>209.96727420104531</c:v>
                </c:pt>
                <c:pt idx="20">
                  <c:v>203.65965137913253</c:v>
                </c:pt>
                <c:pt idx="21">
                  <c:v>183.76944330789996</c:v>
                </c:pt>
                <c:pt idx="22">
                  <c:v>179.23481938262069</c:v>
                </c:pt>
                <c:pt idx="23">
                  <c:v>176.73769973303951</c:v>
                </c:pt>
                <c:pt idx="24">
                  <c:v>174.08298940707516</c:v>
                </c:pt>
                <c:pt idx="25">
                  <c:v>177.92384145836502</c:v>
                </c:pt>
                <c:pt idx="26">
                  <c:v>185.00980726897407</c:v>
                </c:pt>
                <c:pt idx="27">
                  <c:v>183.0730005366851</c:v>
                </c:pt>
                <c:pt idx="28">
                  <c:v>179.43279255387955</c:v>
                </c:pt>
                <c:pt idx="29">
                  <c:v>177.05631599696684</c:v>
                </c:pt>
                <c:pt idx="30">
                  <c:v>179.53064337396728</c:v>
                </c:pt>
                <c:pt idx="31">
                  <c:v>178.79463217542764</c:v>
                </c:pt>
                <c:pt idx="32">
                  <c:v>176.48499550215269</c:v>
                </c:pt>
                <c:pt idx="33">
                  <c:v>175.9495163248842</c:v>
                </c:pt>
                <c:pt idx="34">
                  <c:v>191.71989200356865</c:v>
                </c:pt>
                <c:pt idx="35">
                  <c:v>189.56690084265671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7DC-4AAA-B2C7-4E14B3CD32A2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2702973670562404E-2"/>
                  <c:y val="-0.120358893842577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'4.) Speed Range'!$Q$6:$Q$41</c:f>
              <c:numCache>
                <c:formatCode>0.00</c:formatCode>
                <c:ptCount val="36"/>
                <c:pt idx="0">
                  <c:v>138.4901999103916</c:v>
                </c:pt>
                <c:pt idx="1">
                  <c:v>127.74850191019156</c:v>
                </c:pt>
                <c:pt idx="2">
                  <c:v>121.92402212501187</c:v>
                </c:pt>
                <c:pt idx="3">
                  <c:v>158.14373548776615</c:v>
                </c:pt>
                <c:pt idx="4">
                  <c:v>132.20260972399723</c:v>
                </c:pt>
                <c:pt idx="5">
                  <c:v>132.20260972399723</c:v>
                </c:pt>
                <c:pt idx="6">
                  <c:v>95.117847811371433</c:v>
                </c:pt>
                <c:pt idx="7">
                  <c:v>95.117847811371433</c:v>
                </c:pt>
                <c:pt idx="8">
                  <c:v>354.48540365922872</c:v>
                </c:pt>
                <c:pt idx="9">
                  <c:v>358.36306382685979</c:v>
                </c:pt>
                <c:pt idx="10">
                  <c:v>300.96279838740281</c:v>
                </c:pt>
                <c:pt idx="11">
                  <c:v>300.96279838740281</c:v>
                </c:pt>
                <c:pt idx="12">
                  <c:v>110.5019261761378</c:v>
                </c:pt>
                <c:pt idx="13">
                  <c:v>113.45779824072174</c:v>
                </c:pt>
                <c:pt idx="14">
                  <c:v>185.03446135760237</c:v>
                </c:pt>
                <c:pt idx="15">
                  <c:v>169.18996461580576</c:v>
                </c:pt>
                <c:pt idx="16">
                  <c:v>205.21590466439415</c:v>
                </c:pt>
                <c:pt idx="17">
                  <c:v>248.90441675289514</c:v>
                </c:pt>
                <c:pt idx="18">
                  <c:v>239.55820347561254</c:v>
                </c:pt>
                <c:pt idx="19">
                  <c:v>246.39411205880626</c:v>
                </c:pt>
                <c:pt idx="20">
                  <c:v>254.71636145071389</c:v>
                </c:pt>
                <c:pt idx="21">
                  <c:v>89.767214703647184</c:v>
                </c:pt>
                <c:pt idx="22">
                  <c:v>122.34363967080674</c:v>
                </c:pt>
                <c:pt idx="23">
                  <c:v>96.074112647860403</c:v>
                </c:pt>
                <c:pt idx="24">
                  <c:v>131.14060710672408</c:v>
                </c:pt>
                <c:pt idx="25">
                  <c:v>152.68406338926658</c:v>
                </c:pt>
                <c:pt idx="26">
                  <c:v>98.75990287464019</c:v>
                </c:pt>
                <c:pt idx="27">
                  <c:v>117.69599793185419</c:v>
                </c:pt>
                <c:pt idx="28">
                  <c:v>126.44082878791188</c:v>
                </c:pt>
                <c:pt idx="29">
                  <c:v>112.91242104792651</c:v>
                </c:pt>
                <c:pt idx="30">
                  <c:v>129.42849553128778</c:v>
                </c:pt>
                <c:pt idx="31">
                  <c:v>111.05451973529895</c:v>
                </c:pt>
                <c:pt idx="32">
                  <c:v>111.05451973529895</c:v>
                </c:pt>
                <c:pt idx="33">
                  <c:v>124.32885557688985</c:v>
                </c:pt>
                <c:pt idx="34">
                  <c:v>135.10830841942703</c:v>
                </c:pt>
                <c:pt idx="35">
                  <c:v>127.16076086534309</c:v>
                </c:pt>
              </c:numCache>
            </c:numRef>
          </c:xVal>
          <c:yVal>
            <c:numRef>
              <c:f>'4.) Speed Range'!$O$6:$O$41</c:f>
              <c:numCache>
                <c:formatCode>0.00</c:formatCode>
                <c:ptCount val="36"/>
                <c:pt idx="0">
                  <c:v>179.39347142059333</c:v>
                </c:pt>
                <c:pt idx="1">
                  <c:v>178.13666655005733</c:v>
                </c:pt>
                <c:pt idx="2">
                  <c:v>184.17490041147687</c:v>
                </c:pt>
                <c:pt idx="3">
                  <c:v>179.89886166448477</c:v>
                </c:pt>
                <c:pt idx="4">
                  <c:v>189.51095716819083</c:v>
                </c:pt>
                <c:pt idx="5">
                  <c:v>189.51095716819083</c:v>
                </c:pt>
                <c:pt idx="6">
                  <c:v>196.05477256838671</c:v>
                </c:pt>
                <c:pt idx="7">
                  <c:v>196.05477256838671</c:v>
                </c:pt>
                <c:pt idx="8">
                  <c:v>185.41453219247944</c:v>
                </c:pt>
                <c:pt idx="9">
                  <c:v>185.22850108857881</c:v>
                </c:pt>
                <c:pt idx="10">
                  <c:v>180.55492679782373</c:v>
                </c:pt>
                <c:pt idx="11">
                  <c:v>180.55492679782373</c:v>
                </c:pt>
                <c:pt idx="12">
                  <c:v>200.10075454305294</c:v>
                </c:pt>
                <c:pt idx="13">
                  <c:v>197.81960053118956</c:v>
                </c:pt>
                <c:pt idx="14">
                  <c:v>218.47689229276307</c:v>
                </c:pt>
                <c:pt idx="15">
                  <c:v>209.55354675549214</c:v>
                </c:pt>
                <c:pt idx="16">
                  <c:v>208.02336956196811</c:v>
                </c:pt>
                <c:pt idx="17">
                  <c:v>203.93388736036505</c:v>
                </c:pt>
                <c:pt idx="18">
                  <c:v>203.93388736036505</c:v>
                </c:pt>
                <c:pt idx="19">
                  <c:v>201.82402786507552</c:v>
                </c:pt>
                <c:pt idx="20">
                  <c:v>194.96378344812695</c:v>
                </c:pt>
                <c:pt idx="21">
                  <c:v>197.97617612409456</c:v>
                </c:pt>
                <c:pt idx="22">
                  <c:v>191.29642079601803</c:v>
                </c:pt>
                <c:pt idx="23">
                  <c:v>194.95680218244502</c:v>
                </c:pt>
                <c:pt idx="24">
                  <c:v>189.96941940697585</c:v>
                </c:pt>
                <c:pt idx="25">
                  <c:v>187.95398573975945</c:v>
                </c:pt>
                <c:pt idx="26">
                  <c:v>202.90737029017134</c:v>
                </c:pt>
                <c:pt idx="27">
                  <c:v>197.11274297423938</c:v>
                </c:pt>
                <c:pt idx="28">
                  <c:v>192.5690255795958</c:v>
                </c:pt>
                <c:pt idx="29">
                  <c:v>196.91286118759416</c:v>
                </c:pt>
                <c:pt idx="30">
                  <c:v>192.15913023313351</c:v>
                </c:pt>
                <c:pt idx="31">
                  <c:v>197.75179976730499</c:v>
                </c:pt>
                <c:pt idx="32">
                  <c:v>197.75179976730499</c:v>
                </c:pt>
                <c:pt idx="33">
                  <c:v>204.49230366743922</c:v>
                </c:pt>
                <c:pt idx="34">
                  <c:v>201.09530347366626</c:v>
                </c:pt>
                <c:pt idx="35">
                  <c:v>201.09530347366626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47DC-4AAA-B2C7-4E14B3CD32A2}"/>
            </c:ext>
          </c:extLst>
        </c:ser>
        <c:axId val="248543488"/>
        <c:axId val="248557952"/>
      </c:scatterChart>
      <c:valAx>
        <c:axId val="2485434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CWL</a:t>
                </a:r>
                <a:r>
                  <a:rPr lang="en-GB" sz="1000" b="0" i="0" u="none" strike="noStrike" baseline="0">
                    <a:effectLst/>
                    <a:sym typeface="Symbol" charset="2"/>
                  </a:rPr>
                  <a:t></a:t>
                </a:r>
                <a:r>
                  <a:rPr lang="es-ES_tradnl" sz="1000" b="0" i="0" u="none" strike="noStrike" baseline="0">
                    <a:effectLst/>
                  </a:rPr>
                  <a:t> </a:t>
                </a:r>
                <a:r>
                  <a:rPr lang="es-ES_tradnl" sz="1000" b="0" i="0" baseline="0">
                    <a:effectLst/>
                  </a:rPr>
                  <a:t>W/T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5703863134095013"/>
              <c:y val="0.94207463308444839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557952"/>
        <c:crosses val="autoZero"/>
        <c:crossBetween val="midCat"/>
      </c:valAx>
      <c:valAx>
        <c:axId val="2485579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Speed Range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330153249907601E-3"/>
              <c:y val="0.37755248046521711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54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0353167717237"/>
          <c:y val="2.4151252155109406E-2"/>
          <c:w val="0.83607170035175304"/>
          <c:h val="0.8504317621268912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6239499282363005E-2"/>
                  <c:y val="0.107934271419221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'4.) Speed Range'!$G$6:$G$41</c:f>
              <c:numCache>
                <c:formatCode>0.00</c:formatCode>
                <c:ptCount val="36"/>
                <c:pt idx="0">
                  <c:v>17.748069033765503</c:v>
                </c:pt>
                <c:pt idx="1">
                  <c:v>17.748069033765507</c:v>
                </c:pt>
                <c:pt idx="2">
                  <c:v>15.958597703297253</c:v>
                </c:pt>
                <c:pt idx="3">
                  <c:v>18.066337022600663</c:v>
                </c:pt>
                <c:pt idx="4">
                  <c:v>16.109150511818925</c:v>
                </c:pt>
                <c:pt idx="5">
                  <c:v>18.066337022600663</c:v>
                </c:pt>
                <c:pt idx="6">
                  <c:v>18.156668707713667</c:v>
                </c:pt>
                <c:pt idx="7">
                  <c:v>22.131262852685811</c:v>
                </c:pt>
                <c:pt idx="8">
                  <c:v>22.176428695242315</c:v>
                </c:pt>
                <c:pt idx="9">
                  <c:v>7.1864664662772109</c:v>
                </c:pt>
                <c:pt idx="10">
                  <c:v>9.1028575239511369</c:v>
                </c:pt>
                <c:pt idx="11">
                  <c:v>6.6804533148428815</c:v>
                </c:pt>
                <c:pt idx="12">
                  <c:v>7.2799811764313453</c:v>
                </c:pt>
                <c:pt idx="13">
                  <c:v>7.2799811764313453</c:v>
                </c:pt>
                <c:pt idx="14">
                  <c:v>6.6804533148428815</c:v>
                </c:pt>
                <c:pt idx="15">
                  <c:v>19.140296317407465</c:v>
                </c:pt>
                <c:pt idx="16">
                  <c:v>21.663542031459993</c:v>
                </c:pt>
                <c:pt idx="17">
                  <c:v>6.0828688769695569</c:v>
                </c:pt>
                <c:pt idx="18">
                  <c:v>9.1243033154543358</c:v>
                </c:pt>
                <c:pt idx="19">
                  <c:v>10.341774767860803</c:v>
                </c:pt>
                <c:pt idx="20">
                  <c:v>10.218245748140857</c:v>
                </c:pt>
                <c:pt idx="21">
                  <c:v>14.5513840883866</c:v>
                </c:pt>
                <c:pt idx="22">
                  <c:v>17.133081265358413</c:v>
                </c:pt>
                <c:pt idx="23">
                  <c:v>23.000574849385256</c:v>
                </c:pt>
                <c:pt idx="24">
                  <c:v>24.643473052912785</c:v>
                </c:pt>
                <c:pt idx="25">
                  <c:v>20.888277159135598</c:v>
                </c:pt>
                <c:pt idx="26">
                  <c:v>14.365144551040746</c:v>
                </c:pt>
                <c:pt idx="27">
                  <c:v>17.003640488987006</c:v>
                </c:pt>
                <c:pt idx="28">
                  <c:v>17.589972919641731</c:v>
                </c:pt>
                <c:pt idx="29">
                  <c:v>17.589972919641728</c:v>
                </c:pt>
                <c:pt idx="30">
                  <c:v>18.518199527092683</c:v>
                </c:pt>
                <c:pt idx="31">
                  <c:v>18.518199527092683</c:v>
                </c:pt>
                <c:pt idx="32">
                  <c:v>18.518199527092683</c:v>
                </c:pt>
                <c:pt idx="33">
                  <c:v>18.518199527092683</c:v>
                </c:pt>
                <c:pt idx="34">
                  <c:v>15.605618015221397</c:v>
                </c:pt>
                <c:pt idx="35">
                  <c:v>15.605618015221397</c:v>
                </c:pt>
              </c:numCache>
            </c:numRef>
          </c:xVal>
          <c:yVal>
            <c:numRef>
              <c:f>'4.) Speed Range'!$F$6:$F$41</c:f>
              <c:numCache>
                <c:formatCode>0.00</c:formatCode>
                <c:ptCount val="36"/>
                <c:pt idx="0">
                  <c:v>183.10189255140847</c:v>
                </c:pt>
                <c:pt idx="1">
                  <c:v>179.57155457959405</c:v>
                </c:pt>
                <c:pt idx="2">
                  <c:v>183.43434265916488</c:v>
                </c:pt>
                <c:pt idx="3">
                  <c:v>180.29258391965044</c:v>
                </c:pt>
                <c:pt idx="4">
                  <c:v>180.29258391965044</c:v>
                </c:pt>
                <c:pt idx="5">
                  <c:v>179.28033039771481</c:v>
                </c:pt>
                <c:pt idx="6">
                  <c:v>178.87997890448872</c:v>
                </c:pt>
                <c:pt idx="7">
                  <c:v>173.33695022081227</c:v>
                </c:pt>
                <c:pt idx="8">
                  <c:v>172.06483057990548</c:v>
                </c:pt>
                <c:pt idx="9">
                  <c:v>186.90408690188781</c:v>
                </c:pt>
                <c:pt idx="10">
                  <c:v>185.62707404914471</c:v>
                </c:pt>
                <c:pt idx="11">
                  <c:v>189.34760375821463</c:v>
                </c:pt>
                <c:pt idx="12">
                  <c:v>187.45921531460121</c:v>
                </c:pt>
                <c:pt idx="13">
                  <c:v>187.45921531460121</c:v>
                </c:pt>
                <c:pt idx="14">
                  <c:v>189.34760375821463</c:v>
                </c:pt>
                <c:pt idx="15">
                  <c:v>187.39651287654823</c:v>
                </c:pt>
                <c:pt idx="16">
                  <c:v>184.59083459076905</c:v>
                </c:pt>
                <c:pt idx="17">
                  <c:v>214.984029311688</c:v>
                </c:pt>
                <c:pt idx="18">
                  <c:v>214.43349533304141</c:v>
                </c:pt>
                <c:pt idx="19">
                  <c:v>209.96727420104531</c:v>
                </c:pt>
                <c:pt idx="20">
                  <c:v>203.65965137913253</c:v>
                </c:pt>
                <c:pt idx="21">
                  <c:v>183.76944330789996</c:v>
                </c:pt>
                <c:pt idx="22">
                  <c:v>179.23481938262069</c:v>
                </c:pt>
                <c:pt idx="23">
                  <c:v>176.73769973303951</c:v>
                </c:pt>
                <c:pt idx="24">
                  <c:v>174.08298940707516</c:v>
                </c:pt>
                <c:pt idx="25">
                  <c:v>177.92384145836502</c:v>
                </c:pt>
                <c:pt idx="26">
                  <c:v>185.00980726897407</c:v>
                </c:pt>
                <c:pt idx="27">
                  <c:v>183.0730005366851</c:v>
                </c:pt>
                <c:pt idx="28">
                  <c:v>179.43279255387955</c:v>
                </c:pt>
                <c:pt idx="29">
                  <c:v>177.05631599696684</c:v>
                </c:pt>
                <c:pt idx="30">
                  <c:v>179.53064337396728</c:v>
                </c:pt>
                <c:pt idx="31">
                  <c:v>178.79463217542764</c:v>
                </c:pt>
                <c:pt idx="32">
                  <c:v>176.48499550215269</c:v>
                </c:pt>
                <c:pt idx="33">
                  <c:v>175.9495163248842</c:v>
                </c:pt>
                <c:pt idx="34">
                  <c:v>191.71989200356865</c:v>
                </c:pt>
                <c:pt idx="35">
                  <c:v>189.56690084265671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5BC-43A6-B095-3350885D9B6F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1629684239727"/>
                  <c:y val="0.130164109525837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'4.) Speed Range'!$P$6:$P$41</c:f>
              <c:numCache>
                <c:formatCode>0.00</c:formatCode>
                <c:ptCount val="36"/>
                <c:pt idx="0">
                  <c:v>11.184814928063174</c:v>
                </c:pt>
                <c:pt idx="1">
                  <c:v>13.13000013294373</c:v>
                </c:pt>
                <c:pt idx="2">
                  <c:v>16.192106759017452</c:v>
                </c:pt>
                <c:pt idx="3">
                  <c:v>16.192106759017456</c:v>
                </c:pt>
                <c:pt idx="4">
                  <c:v>9.3692631770853119</c:v>
                </c:pt>
                <c:pt idx="5">
                  <c:v>9.3692631770853119</c:v>
                </c:pt>
                <c:pt idx="6">
                  <c:v>6.5875901143794291</c:v>
                </c:pt>
                <c:pt idx="7">
                  <c:v>6.5875901143794291</c:v>
                </c:pt>
                <c:pt idx="8">
                  <c:v>8.9128845129435916</c:v>
                </c:pt>
                <c:pt idx="9">
                  <c:v>8.9128845129435934</c:v>
                </c:pt>
                <c:pt idx="10">
                  <c:v>11.47482155422016</c:v>
                </c:pt>
                <c:pt idx="11">
                  <c:v>11.47482155422016</c:v>
                </c:pt>
                <c:pt idx="12">
                  <c:v>8.2163589910036485</c:v>
                </c:pt>
                <c:pt idx="13">
                  <c:v>8.793135444481301</c:v>
                </c:pt>
                <c:pt idx="14">
                  <c:v>5.9230164387946349</c:v>
                </c:pt>
                <c:pt idx="15">
                  <c:v>8.930590069764957</c:v>
                </c:pt>
                <c:pt idx="16">
                  <c:v>8.1187182452408688</c:v>
                </c:pt>
                <c:pt idx="17">
                  <c:v>8.5952517074615304</c:v>
                </c:pt>
                <c:pt idx="18">
                  <c:v>8.930590069764957</c:v>
                </c:pt>
                <c:pt idx="19">
                  <c:v>9.5587507474860143</c:v>
                </c:pt>
                <c:pt idx="20">
                  <c:v>9.255887085231512</c:v>
                </c:pt>
                <c:pt idx="21">
                  <c:v>10.004767116646681</c:v>
                </c:pt>
                <c:pt idx="22">
                  <c:v>11.543962057669248</c:v>
                </c:pt>
                <c:pt idx="23">
                  <c:v>11.543962057669248</c:v>
                </c:pt>
                <c:pt idx="24">
                  <c:v>11.714983717782864</c:v>
                </c:pt>
                <c:pt idx="25">
                  <c:v>11.105988125432553</c:v>
                </c:pt>
                <c:pt idx="26">
                  <c:v>7.9030355946820556</c:v>
                </c:pt>
                <c:pt idx="27">
                  <c:v>9.6080636821644809</c:v>
                </c:pt>
                <c:pt idx="28">
                  <c:v>11.456564614524609</c:v>
                </c:pt>
                <c:pt idx="29">
                  <c:v>10.138004844490101</c:v>
                </c:pt>
                <c:pt idx="30">
                  <c:v>11.456564614524611</c:v>
                </c:pt>
                <c:pt idx="31">
                  <c:v>8.1062534176879826</c:v>
                </c:pt>
                <c:pt idx="32">
                  <c:v>8.1062534176879826</c:v>
                </c:pt>
                <c:pt idx="33">
                  <c:v>7.7984266979717702</c:v>
                </c:pt>
                <c:pt idx="34">
                  <c:v>8.9124876548248828</c:v>
                </c:pt>
                <c:pt idx="35">
                  <c:v>9.4695181332514373</c:v>
                </c:pt>
              </c:numCache>
            </c:numRef>
          </c:xVal>
          <c:yVal>
            <c:numRef>
              <c:f>'4.) Speed Range'!$O$6:$O$41</c:f>
              <c:numCache>
                <c:formatCode>0.00</c:formatCode>
                <c:ptCount val="36"/>
                <c:pt idx="0">
                  <c:v>179.39347142059333</c:v>
                </c:pt>
                <c:pt idx="1">
                  <c:v>178.13666655005733</c:v>
                </c:pt>
                <c:pt idx="2">
                  <c:v>184.17490041147687</c:v>
                </c:pt>
                <c:pt idx="3">
                  <c:v>179.89886166448477</c:v>
                </c:pt>
                <c:pt idx="4">
                  <c:v>189.51095716819083</c:v>
                </c:pt>
                <c:pt idx="5">
                  <c:v>189.51095716819083</c:v>
                </c:pt>
                <c:pt idx="6">
                  <c:v>196.05477256838671</c:v>
                </c:pt>
                <c:pt idx="7">
                  <c:v>196.05477256838671</c:v>
                </c:pt>
                <c:pt idx="8">
                  <c:v>185.41453219247944</c:v>
                </c:pt>
                <c:pt idx="9">
                  <c:v>185.22850108857881</c:v>
                </c:pt>
                <c:pt idx="10">
                  <c:v>180.55492679782373</c:v>
                </c:pt>
                <c:pt idx="11">
                  <c:v>180.55492679782373</c:v>
                </c:pt>
                <c:pt idx="12">
                  <c:v>200.10075454305294</c:v>
                </c:pt>
                <c:pt idx="13">
                  <c:v>197.81960053118956</c:v>
                </c:pt>
                <c:pt idx="14">
                  <c:v>218.47689229276307</c:v>
                </c:pt>
                <c:pt idx="15">
                  <c:v>209.55354675549214</c:v>
                </c:pt>
                <c:pt idx="16">
                  <c:v>208.02336956196811</c:v>
                </c:pt>
                <c:pt idx="17">
                  <c:v>203.93388736036505</c:v>
                </c:pt>
                <c:pt idx="18">
                  <c:v>203.93388736036505</c:v>
                </c:pt>
                <c:pt idx="19">
                  <c:v>201.82402786507552</c:v>
                </c:pt>
                <c:pt idx="20">
                  <c:v>194.96378344812695</c:v>
                </c:pt>
                <c:pt idx="21">
                  <c:v>197.97617612409456</c:v>
                </c:pt>
                <c:pt idx="22">
                  <c:v>191.29642079601803</c:v>
                </c:pt>
                <c:pt idx="23">
                  <c:v>194.95680218244502</c:v>
                </c:pt>
                <c:pt idx="24">
                  <c:v>189.96941940697585</c:v>
                </c:pt>
                <c:pt idx="25">
                  <c:v>187.95398573975945</c:v>
                </c:pt>
                <c:pt idx="26">
                  <c:v>202.90737029017134</c:v>
                </c:pt>
                <c:pt idx="27">
                  <c:v>197.11274297423938</c:v>
                </c:pt>
                <c:pt idx="28">
                  <c:v>192.5690255795958</c:v>
                </c:pt>
                <c:pt idx="29">
                  <c:v>196.91286118759416</c:v>
                </c:pt>
                <c:pt idx="30">
                  <c:v>192.15913023313351</c:v>
                </c:pt>
                <c:pt idx="31">
                  <c:v>197.75179976730499</c:v>
                </c:pt>
                <c:pt idx="32">
                  <c:v>197.75179976730499</c:v>
                </c:pt>
                <c:pt idx="33">
                  <c:v>204.49230366743922</c:v>
                </c:pt>
                <c:pt idx="34">
                  <c:v>201.09530347366626</c:v>
                </c:pt>
                <c:pt idx="35">
                  <c:v>201.09530347366626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45BC-43A6-B095-3350885D9B6F}"/>
            </c:ext>
          </c:extLst>
        </c:ser>
        <c:axId val="248671616"/>
        <c:axId val="248681984"/>
      </c:scatterChart>
      <c:valAx>
        <c:axId val="2486716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CWL</a:t>
                </a:r>
                <a:r>
                  <a:rPr lang="en-GB" sz="1000" b="0" i="0" u="none" strike="noStrike" baseline="0">
                    <a:effectLst/>
                    <a:sym typeface="Symbol" charset="2"/>
                  </a:rPr>
                  <a:t></a:t>
                </a:r>
                <a:r>
                  <a:rPr lang="es-ES_tradnl" sz="1000" b="0" i="0" u="none" strike="noStrike" baseline="0">
                    <a:effectLst/>
                  </a:rPr>
                  <a:t> </a:t>
                </a:r>
                <a:r>
                  <a:rPr lang="es-ES_tradnl"/>
                  <a:t>T/W</a:t>
                </a:r>
              </a:p>
            </c:rich>
          </c:tx>
          <c:layout>
            <c:manualLayout>
              <c:xMode val="edge"/>
              <c:yMode val="edge"/>
              <c:x val="0.4640331488311098"/>
              <c:y val="0.94341511842873704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81984"/>
        <c:crosses val="autoZero"/>
        <c:crossBetween val="midCat"/>
      </c:valAx>
      <c:valAx>
        <c:axId val="2486819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Speed Range</a:t>
                </a:r>
              </a:p>
            </c:rich>
          </c:tx>
          <c:layout>
            <c:manualLayout>
              <c:xMode val="edge"/>
              <c:yMode val="edge"/>
              <c:x val="2.23408063623802E-3"/>
              <c:y val="0.38038611129262634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671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7.8326995200405328E-2"/>
          <c:y val="2.1176381299332084E-2"/>
          <c:w val="0.891788042942677"/>
          <c:h val="0.81805616272009696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4"/>
              <c:layout>
                <c:manualLayout>
                  <c:x val="-6.9019643706469194E-2"/>
                  <c:y val="-5.1318649962047318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b737-400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D08-43BB-A351-921F94C64949}"/>
                </c:ext>
              </c:extLst>
            </c:dLbl>
            <c:dLbl>
              <c:idx val="76"/>
              <c:layout>
                <c:manualLayout>
                  <c:x val="-6.1981640520000096E-2"/>
                  <c:y val="-4.6750330534653217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D08-43BB-A351-921F94C64949}"/>
                </c:ext>
              </c:extLst>
            </c:dLbl>
            <c:dLbl>
              <c:idx val="82"/>
              <c:layout>
                <c:manualLayout>
                  <c:x val="-2.3839092507692808E-3"/>
                  <c:y val="-3.8958608778877899E-3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D08-43BB-A351-921F94C64949}"/>
                </c:ext>
              </c:extLst>
            </c:dLbl>
            <c:dLbl>
              <c:idx val="97"/>
              <c:layout/>
              <c:tx>
                <c:rich>
                  <a:bodyPr/>
                  <a:lstStyle/>
                  <a:p>
                    <a:r>
                      <a:rPr lang="tr-TR" sz="900" b="0" i="0" u="none" strike="noStrike" baseline="0">
                        <a:effectLst/>
                      </a:rPr>
                      <a:t>Yak-40</a:t>
                    </a:r>
                    <a:r>
                      <a:rPr lang="tr-TR" sz="900" b="0" i="0" u="none" strike="noStrike" baseline="0"/>
                      <a:t> </a:t>
                    </a:r>
                    <a:endParaRPr lang="tr-TR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D08-43BB-A351-921F94C64949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('5.) Data for representation'!$E$6:$E$49,'5.) Data for representation'!$E$50:$E$81,'5.) Data for representation'!$E$88:$E$90,'5.) Data for representation'!$E$97:$E$105,'5.) Data for representation'!$E$113:$E$117,'5.) Data for representation'!$E$120:$E$124)</c:f>
              <c:numCache>
                <c:formatCode>0.00</c:formatCode>
                <c:ptCount val="98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  <c:pt idx="36">
                  <c:v>71.508523491959934</c:v>
                </c:pt>
                <c:pt idx="37">
                  <c:v>71.508523491959934</c:v>
                </c:pt>
                <c:pt idx="38">
                  <c:v>57.347500209263799</c:v>
                </c:pt>
                <c:pt idx="39">
                  <c:v>63.934374136806284</c:v>
                </c:pt>
                <c:pt idx="40">
                  <c:v>61.150396846577316</c:v>
                </c:pt>
                <c:pt idx="41">
                  <c:v>54.6235061918021</c:v>
                </c:pt>
                <c:pt idx="42">
                  <c:v>57.627799032351213</c:v>
                </c:pt>
                <c:pt idx="43">
                  <c:v>65.821324961121533</c:v>
                </c:pt>
                <c:pt idx="44">
                  <c:v>62.245290673334416</c:v>
                </c:pt>
                <c:pt idx="45">
                  <c:v>65.099543639443269</c:v>
                </c:pt>
                <c:pt idx="46">
                  <c:v>58.19771273365869</c:v>
                </c:pt>
                <c:pt idx="47">
                  <c:v>58.748231637896005</c:v>
                </c:pt>
                <c:pt idx="48">
                  <c:v>42.857040448310997</c:v>
                </c:pt>
                <c:pt idx="49">
                  <c:v>53.953952707248661</c:v>
                </c:pt>
                <c:pt idx="50">
                  <c:v>58.832767579712637</c:v>
                </c:pt>
                <c:pt idx="51">
                  <c:v>28.233295540695462</c:v>
                </c:pt>
                <c:pt idx="52">
                  <c:v>28.5525735193463</c:v>
                </c:pt>
                <c:pt idx="53">
                  <c:v>32.589159392289027</c:v>
                </c:pt>
                <c:pt idx="54">
                  <c:v>32.589159392289027</c:v>
                </c:pt>
                <c:pt idx="55">
                  <c:v>32.589159392289027</c:v>
                </c:pt>
                <c:pt idx="56">
                  <c:v>32.589159392289027</c:v>
                </c:pt>
                <c:pt idx="57">
                  <c:v>33.615410037952437</c:v>
                </c:pt>
                <c:pt idx="58">
                  <c:v>33.615410037952437</c:v>
                </c:pt>
                <c:pt idx="59">
                  <c:v>33.615410037952437</c:v>
                </c:pt>
                <c:pt idx="60">
                  <c:v>35.909723791072864</c:v>
                </c:pt>
                <c:pt idx="61">
                  <c:v>35.909723791072864</c:v>
                </c:pt>
                <c:pt idx="62">
                  <c:v>35.419031913182422</c:v>
                </c:pt>
                <c:pt idx="63">
                  <c:v>35.419031913182422</c:v>
                </c:pt>
                <c:pt idx="64">
                  <c:v>50.873926238131496</c:v>
                </c:pt>
                <c:pt idx="65">
                  <c:v>50.575367657287458</c:v>
                </c:pt>
                <c:pt idx="66">
                  <c:v>54.621709270380698</c:v>
                </c:pt>
                <c:pt idx="67">
                  <c:v>57.656744230656194</c:v>
                </c:pt>
                <c:pt idx="68">
                  <c:v>61.196875016429424</c:v>
                </c:pt>
                <c:pt idx="69">
                  <c:v>53.358558800910792</c:v>
                </c:pt>
                <c:pt idx="70">
                  <c:v>56.971815538610258</c:v>
                </c:pt>
                <c:pt idx="71">
                  <c:v>61.005218408600371</c:v>
                </c:pt>
                <c:pt idx="72">
                  <c:v>56.971815538610258</c:v>
                </c:pt>
                <c:pt idx="73">
                  <c:v>61.005218408600371</c:v>
                </c:pt>
                <c:pt idx="74">
                  <c:v>59.459080641770825</c:v>
                </c:pt>
                <c:pt idx="75">
                  <c:v>63.270646353911481</c:v>
                </c:pt>
                <c:pt idx="76">
                  <c:v>18.167456290344933</c:v>
                </c:pt>
                <c:pt idx="77">
                  <c:v>34.961288023640023</c:v>
                </c:pt>
                <c:pt idx="78">
                  <c:v>36.359739544585622</c:v>
                </c:pt>
                <c:pt idx="79">
                  <c:v>56.061812357314039</c:v>
                </c:pt>
                <c:pt idx="80">
                  <c:v>62.069538659902243</c:v>
                </c:pt>
                <c:pt idx="81">
                  <c:v>65.072666111183779</c:v>
                </c:pt>
                <c:pt idx="82">
                  <c:v>27.293342577160935</c:v>
                </c:pt>
                <c:pt idx="83">
                  <c:v>23.478236000804269</c:v>
                </c:pt>
                <c:pt idx="84">
                  <c:v>25.269359159628511</c:v>
                </c:pt>
                <c:pt idx="85">
                  <c:v>38.528979229570567</c:v>
                </c:pt>
                <c:pt idx="86">
                  <c:v>40.820927020565875</c:v>
                </c:pt>
                <c:pt idx="87">
                  <c:v>42.969396863753552</c:v>
                </c:pt>
                <c:pt idx="88">
                  <c:v>50.66906326988623</c:v>
                </c:pt>
                <c:pt idx="89">
                  <c:v>56.749372591386873</c:v>
                </c:pt>
                <c:pt idx="90">
                  <c:v>60.953029820378489</c:v>
                </c:pt>
                <c:pt idx="91">
                  <c:v>61.115571233232835</c:v>
                </c:pt>
                <c:pt idx="92">
                  <c:v>66.112318459427541</c:v>
                </c:pt>
                <c:pt idx="93">
                  <c:v>61.134850590870109</c:v>
                </c:pt>
                <c:pt idx="94">
                  <c:v>66.771456854002977</c:v>
                </c:pt>
                <c:pt idx="95">
                  <c:v>49.303946166701238</c:v>
                </c:pt>
                <c:pt idx="96">
                  <c:v>48.382377079473173</c:v>
                </c:pt>
                <c:pt idx="97">
                  <c:v>26.465776349547259</c:v>
                </c:pt>
              </c:numCache>
            </c:numRef>
          </c:xVal>
          <c:yVal>
            <c:numRef>
              <c:f>('5.) Data for representation'!$F$6:$F$49,'5.) Data for representation'!$F$50:$F$81,'5.) Data for representation'!$F$88:$F$90,'5.) Data for representation'!$F$97:$F$105,'5.) Data for representation'!$F$113:$F$117,'5.) Data for representation'!$F$120:$F$124)</c:f>
              <c:numCache>
                <c:formatCode>General</c:formatCode>
                <c:ptCount val="98"/>
                <c:pt idx="0">
                  <c:v>0.82</c:v>
                </c:pt>
                <c:pt idx="1">
                  <c:v>0.82</c:v>
                </c:pt>
                <c:pt idx="2">
                  <c:v>0.82</c:v>
                </c:pt>
                <c:pt idx="3">
                  <c:v>0.82</c:v>
                </c:pt>
                <c:pt idx="4">
                  <c:v>0.82</c:v>
                </c:pt>
                <c:pt idx="5">
                  <c:v>0.82</c:v>
                </c:pt>
                <c:pt idx="6">
                  <c:v>0.82</c:v>
                </c:pt>
                <c:pt idx="7">
                  <c:v>0.82</c:v>
                </c:pt>
                <c:pt idx="8">
                  <c:v>0.82</c:v>
                </c:pt>
                <c:pt idx="9">
                  <c:v>0.83</c:v>
                </c:pt>
                <c:pt idx="10">
                  <c:v>0.83</c:v>
                </c:pt>
                <c:pt idx="11">
                  <c:v>0.83</c:v>
                </c:pt>
                <c:pt idx="12">
                  <c:v>0.83</c:v>
                </c:pt>
                <c:pt idx="13">
                  <c:v>0.83</c:v>
                </c:pt>
                <c:pt idx="14">
                  <c:v>0.83</c:v>
                </c:pt>
                <c:pt idx="15">
                  <c:v>0.83</c:v>
                </c:pt>
                <c:pt idx="16">
                  <c:v>0.83</c:v>
                </c:pt>
                <c:pt idx="17">
                  <c:v>0.90600000000000003</c:v>
                </c:pt>
                <c:pt idx="18">
                  <c:v>0.90600000000000003</c:v>
                </c:pt>
                <c:pt idx="19">
                  <c:v>0.9</c:v>
                </c:pt>
                <c:pt idx="20">
                  <c:v>0.9</c:v>
                </c:pt>
                <c:pt idx="21">
                  <c:v>0.82</c:v>
                </c:pt>
                <c:pt idx="22">
                  <c:v>0.82</c:v>
                </c:pt>
                <c:pt idx="23">
                  <c:v>0.82</c:v>
                </c:pt>
                <c:pt idx="24">
                  <c:v>0.82</c:v>
                </c:pt>
                <c:pt idx="25">
                  <c:v>0.82</c:v>
                </c:pt>
                <c:pt idx="26">
                  <c:v>0.82</c:v>
                </c:pt>
                <c:pt idx="27">
                  <c:v>0.82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0.82</c:v>
                </c:pt>
                <c:pt idx="32">
                  <c:v>0.82</c:v>
                </c:pt>
                <c:pt idx="33">
                  <c:v>0.82</c:v>
                </c:pt>
                <c:pt idx="34">
                  <c:v>0.86</c:v>
                </c:pt>
                <c:pt idx="35">
                  <c:v>0.86</c:v>
                </c:pt>
                <c:pt idx="36">
                  <c:v>0.81</c:v>
                </c:pt>
                <c:pt idx="37">
                  <c:v>0.81</c:v>
                </c:pt>
                <c:pt idx="38">
                  <c:v>0.85</c:v>
                </c:pt>
                <c:pt idx="39">
                  <c:v>0.85</c:v>
                </c:pt>
                <c:pt idx="40">
                  <c:v>0.85</c:v>
                </c:pt>
                <c:pt idx="41">
                  <c:v>0.78</c:v>
                </c:pt>
                <c:pt idx="42">
                  <c:v>0.78</c:v>
                </c:pt>
                <c:pt idx="43">
                  <c:v>0.8</c:v>
                </c:pt>
                <c:pt idx="44">
                  <c:v>0.82</c:v>
                </c:pt>
                <c:pt idx="45">
                  <c:v>0.82</c:v>
                </c:pt>
                <c:pt idx="46">
                  <c:v>0.82</c:v>
                </c:pt>
                <c:pt idx="47">
                  <c:v>0.82</c:v>
                </c:pt>
                <c:pt idx="48">
                  <c:v>0.82</c:v>
                </c:pt>
                <c:pt idx="49">
                  <c:v>0.82</c:v>
                </c:pt>
                <c:pt idx="50">
                  <c:v>0.82</c:v>
                </c:pt>
                <c:pt idx="51">
                  <c:v>0.88</c:v>
                </c:pt>
                <c:pt idx="52">
                  <c:v>0.88</c:v>
                </c:pt>
                <c:pt idx="53">
                  <c:v>0.88</c:v>
                </c:pt>
                <c:pt idx="54">
                  <c:v>0.88</c:v>
                </c:pt>
                <c:pt idx="55">
                  <c:v>0.88</c:v>
                </c:pt>
                <c:pt idx="56">
                  <c:v>0.88</c:v>
                </c:pt>
                <c:pt idx="57">
                  <c:v>0.88</c:v>
                </c:pt>
                <c:pt idx="58">
                  <c:v>0.88</c:v>
                </c:pt>
                <c:pt idx="59">
                  <c:v>0.88</c:v>
                </c:pt>
                <c:pt idx="60">
                  <c:v>0.88</c:v>
                </c:pt>
                <c:pt idx="61">
                  <c:v>0.88</c:v>
                </c:pt>
                <c:pt idx="62">
                  <c:v>0.88</c:v>
                </c:pt>
                <c:pt idx="63">
                  <c:v>0.88</c:v>
                </c:pt>
                <c:pt idx="64">
                  <c:v>0.84</c:v>
                </c:pt>
                <c:pt idx="65">
                  <c:v>0.84</c:v>
                </c:pt>
                <c:pt idx="66">
                  <c:v>0.84</c:v>
                </c:pt>
                <c:pt idx="67">
                  <c:v>0.84</c:v>
                </c:pt>
                <c:pt idx="68">
                  <c:v>0.84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0.84</c:v>
                </c:pt>
                <c:pt idx="75">
                  <c:v>0.84</c:v>
                </c:pt>
                <c:pt idx="76">
                  <c:v>2.15</c:v>
                </c:pt>
                <c:pt idx="77">
                  <c:v>0.86</c:v>
                </c:pt>
                <c:pt idx="78">
                  <c:v>0.86</c:v>
                </c:pt>
                <c:pt idx="79">
                  <c:v>0.73899999999999999</c:v>
                </c:pt>
                <c:pt idx="80">
                  <c:v>0.73899999999999999</c:v>
                </c:pt>
                <c:pt idx="81">
                  <c:v>0.73899999999999999</c:v>
                </c:pt>
                <c:pt idx="82">
                  <c:v>2.04</c:v>
                </c:pt>
                <c:pt idx="83">
                  <c:v>0.91</c:v>
                </c:pt>
                <c:pt idx="84">
                  <c:v>0.91</c:v>
                </c:pt>
                <c:pt idx="85">
                  <c:v>0.91</c:v>
                </c:pt>
                <c:pt idx="86">
                  <c:v>0.91</c:v>
                </c:pt>
                <c:pt idx="87">
                  <c:v>0.91</c:v>
                </c:pt>
                <c:pt idx="88">
                  <c:v>0.77</c:v>
                </c:pt>
                <c:pt idx="89">
                  <c:v>0.82</c:v>
                </c:pt>
                <c:pt idx="90">
                  <c:v>0.82</c:v>
                </c:pt>
                <c:pt idx="91">
                  <c:v>0.82</c:v>
                </c:pt>
                <c:pt idx="92">
                  <c:v>0.82</c:v>
                </c:pt>
                <c:pt idx="93">
                  <c:v>0.82</c:v>
                </c:pt>
                <c:pt idx="94">
                  <c:v>0.82</c:v>
                </c:pt>
                <c:pt idx="95">
                  <c:v>0.78</c:v>
                </c:pt>
                <c:pt idx="96">
                  <c:v>0.78</c:v>
                </c:pt>
                <c:pt idx="97">
                  <c:v>0.7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AD08-43BB-A351-921F94C64949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representation'!$R$6:$R$45</c:f>
              <c:numCache>
                <c:formatCode>0.00</c:formatCode>
                <c:ptCount val="40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  <c:pt idx="36">
                  <c:v>32.535981449859271</c:v>
                </c:pt>
                <c:pt idx="37">
                  <c:v>40.368631403385955</c:v>
                </c:pt>
                <c:pt idx="38">
                  <c:v>40.368631403385955</c:v>
                </c:pt>
                <c:pt idx="39">
                  <c:v>43.804905107106073</c:v>
                </c:pt>
              </c:numCache>
            </c:numRef>
          </c:xVal>
          <c:yVal>
            <c:numRef>
              <c:f>'5.) Data for representation'!$S$6:$S$45</c:f>
              <c:numCache>
                <c:formatCode>General</c:formatCode>
                <c:ptCount val="40"/>
                <c:pt idx="0">
                  <c:v>0.82</c:v>
                </c:pt>
                <c:pt idx="1">
                  <c:v>0.82</c:v>
                </c:pt>
                <c:pt idx="2">
                  <c:v>0.84</c:v>
                </c:pt>
                <c:pt idx="3">
                  <c:v>0.84</c:v>
                </c:pt>
                <c:pt idx="4">
                  <c:v>0.86</c:v>
                </c:pt>
                <c:pt idx="5">
                  <c:v>0.86</c:v>
                </c:pt>
                <c:pt idx="6">
                  <c:v>0.86</c:v>
                </c:pt>
                <c:pt idx="7">
                  <c:v>0.86</c:v>
                </c:pt>
                <c:pt idx="8">
                  <c:v>0.86</c:v>
                </c:pt>
                <c:pt idx="9">
                  <c:v>0.86</c:v>
                </c:pt>
                <c:pt idx="10">
                  <c:v>0.86</c:v>
                </c:pt>
                <c:pt idx="11">
                  <c:v>0.86</c:v>
                </c:pt>
                <c:pt idx="12">
                  <c:v>0.89</c:v>
                </c:pt>
                <c:pt idx="13">
                  <c:v>0.89</c:v>
                </c:pt>
                <c:pt idx="14">
                  <c:v>0.96</c:v>
                </c:pt>
                <c:pt idx="15">
                  <c:v>0.92</c:v>
                </c:pt>
                <c:pt idx="16">
                  <c:v>0.92</c:v>
                </c:pt>
                <c:pt idx="17">
                  <c:v>0.92</c:v>
                </c:pt>
                <c:pt idx="18">
                  <c:v>0.92</c:v>
                </c:pt>
                <c:pt idx="19">
                  <c:v>0.92</c:v>
                </c:pt>
                <c:pt idx="20">
                  <c:v>0.9</c:v>
                </c:pt>
                <c:pt idx="21">
                  <c:v>0.86</c:v>
                </c:pt>
                <c:pt idx="22">
                  <c:v>0.86</c:v>
                </c:pt>
                <c:pt idx="23">
                  <c:v>0.86</c:v>
                </c:pt>
                <c:pt idx="24">
                  <c:v>0.86</c:v>
                </c:pt>
                <c:pt idx="25">
                  <c:v>0.86</c:v>
                </c:pt>
                <c:pt idx="26">
                  <c:v>0.89</c:v>
                </c:pt>
                <c:pt idx="27">
                  <c:v>0.89</c:v>
                </c:pt>
                <c:pt idx="28">
                  <c:v>0.89</c:v>
                </c:pt>
                <c:pt idx="29">
                  <c:v>0.89</c:v>
                </c:pt>
                <c:pt idx="30">
                  <c:v>0.89</c:v>
                </c:pt>
                <c:pt idx="31">
                  <c:v>0.89</c:v>
                </c:pt>
                <c:pt idx="32">
                  <c:v>0.89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0.88</c:v>
                </c:pt>
                <c:pt idx="37">
                  <c:v>0.88</c:v>
                </c:pt>
                <c:pt idx="38">
                  <c:v>0.88</c:v>
                </c:pt>
                <c:pt idx="39">
                  <c:v>0.88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AD08-43BB-A351-921F94C64949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f50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AD08-43BB-A351-921F94C649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representation'!$AE$34</c:f>
              <c:numCache>
                <c:formatCode>0.00</c:formatCode>
                <c:ptCount val="1"/>
                <c:pt idx="0">
                  <c:v>35.549513780488638</c:v>
                </c:pt>
              </c:numCache>
            </c:numRef>
          </c:xVal>
          <c:yVal>
            <c:numRef>
              <c:f>'5.) Data for representation'!$AF$34</c:f>
              <c:numCache>
                <c:formatCode>General</c:formatCode>
                <c:ptCount val="1"/>
                <c:pt idx="0">
                  <c:v>0.50700000000000001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A-AD08-43BB-A351-921F94C64949}"/>
            </c:ext>
          </c:extLst>
        </c:ser>
        <c:axId val="237923712"/>
        <c:axId val="237950464"/>
      </c:scatterChart>
      <c:valAx>
        <c:axId val="2379237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Cubic Wing Loading (kg/m</a:t>
                </a:r>
                <a:r>
                  <a:rPr lang="es-ES_tradnl" sz="1000" b="0" i="0" baseline="30000">
                    <a:effectLst/>
                  </a:rPr>
                  <a:t>3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8762207416383715"/>
              <c:y val="0.89770066788099601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50464"/>
        <c:crosses val="autoZero"/>
        <c:crossBetween val="midCat"/>
      </c:valAx>
      <c:valAx>
        <c:axId val="2379504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>
                    <a:effectLst/>
                  </a:rPr>
                  <a:t>Maximum</a:t>
                </a:r>
                <a:r>
                  <a:rPr lang="en-US" sz="1000" baseline="0">
                    <a:effectLst/>
                  </a:rPr>
                  <a:t> Cruise Mach (-)</a:t>
                </a:r>
                <a:endParaRPr lang="es-ES_tradnl" sz="1000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23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5035997653829041"/>
          <c:w val="1"/>
          <c:h val="4.96399514268367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 paperSize="9" orientation="portrait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8.4416795433773006E-2"/>
          <c:y val="2.1381465513938307E-2"/>
          <c:w val="0.87454182757049459"/>
          <c:h val="0.80067273831208219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6"/>
              <c:layout>
                <c:manualLayout>
                  <c:x val="-6.0274690442595813E-2"/>
                  <c:y val="-5.518142259249359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mr-IN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8.9259990315522494E-2"/>
                      <c:h val="9.863514407052009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0-CB3F-4F1F-B20C-57595AF0C874}"/>
                </c:ext>
              </c:extLst>
            </c:dLbl>
            <c:dLbl>
              <c:idx val="82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B3F-4F1F-B20C-57595AF0C874}"/>
                </c:ext>
              </c:extLst>
            </c:dLbl>
            <c:dLbl>
              <c:idx val="97"/>
              <c:layout/>
              <c:tx>
                <c:rich>
                  <a:bodyPr/>
                  <a:lstStyle/>
                  <a:p>
                    <a:r>
                      <a:rPr lang="tr-TR"/>
                      <a:t>Yak-40</a:t>
                    </a:r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B3F-4F1F-B20C-57595AF0C87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('5.) Data for representation'!$D$6:$D$49,'5.) Data for representation'!$D$50:$D$81,'5.) Data for representation'!$D$88:$D$90,'5.) Data for representation'!$D$97:$D$105,'5.) Data for representation'!$D$113:$D$117,'5.) Data for representation'!$D$120:$D$124)</c:f>
              <c:numCache>
                <c:formatCode>0.00</c:formatCode>
                <c:ptCount val="98"/>
                <c:pt idx="0">
                  <c:v>561.8878005342832</c:v>
                </c:pt>
                <c:pt idx="1">
                  <c:v>631.34461264470167</c:v>
                </c:pt>
                <c:pt idx="2">
                  <c:v>555.55555555555554</c:v>
                </c:pt>
                <c:pt idx="3">
                  <c:v>616.83006535947709</c:v>
                </c:pt>
                <c:pt idx="4">
                  <c:v>616.83006535947709</c:v>
                </c:pt>
                <c:pt idx="5">
                  <c:v>637.25490196078431</c:v>
                </c:pt>
                <c:pt idx="6">
                  <c:v>645.42483660130711</c:v>
                </c:pt>
                <c:pt idx="7">
                  <c:v>763.8888888888888</c:v>
                </c:pt>
                <c:pt idx="8">
                  <c:v>792.48366013071893</c:v>
                </c:pt>
                <c:pt idx="9">
                  <c:v>545.73574900574454</c:v>
                </c:pt>
                <c:pt idx="10">
                  <c:v>570.03977021652668</c:v>
                </c:pt>
                <c:pt idx="11">
                  <c:v>500.70671378091873</c:v>
                </c:pt>
                <c:pt idx="12">
                  <c:v>535.33568904593642</c:v>
                </c:pt>
                <c:pt idx="13">
                  <c:v>535.33568904593642</c:v>
                </c:pt>
                <c:pt idx="14">
                  <c:v>500.70671378091873</c:v>
                </c:pt>
                <c:pt idx="15">
                  <c:v>536.50537634408602</c:v>
                </c:pt>
                <c:pt idx="16">
                  <c:v>590.15053763440858</c:v>
                </c:pt>
                <c:pt idx="17">
                  <c:v>444.44444444444446</c:v>
                </c:pt>
                <c:pt idx="18">
                  <c:v>453.84615384615387</c:v>
                </c:pt>
                <c:pt idx="19">
                  <c:v>501.30718954248368</c:v>
                </c:pt>
                <c:pt idx="20">
                  <c:v>510.4575163398693</c:v>
                </c:pt>
                <c:pt idx="21">
                  <c:v>549.2091388400703</c:v>
                </c:pt>
                <c:pt idx="22">
                  <c:v>638.18101933216167</c:v>
                </c:pt>
                <c:pt idx="23">
                  <c:v>690.02636203866427</c:v>
                </c:pt>
                <c:pt idx="24">
                  <c:v>747.36379613356758</c:v>
                </c:pt>
                <c:pt idx="25">
                  <c:v>665.14718804920915</c:v>
                </c:pt>
                <c:pt idx="26">
                  <c:v>526.03531300160512</c:v>
                </c:pt>
                <c:pt idx="27">
                  <c:v>562.43980738362768</c:v>
                </c:pt>
                <c:pt idx="28">
                  <c:v>634.15730337078651</c:v>
                </c:pt>
                <c:pt idx="29">
                  <c:v>683.29855537720709</c:v>
                </c:pt>
                <c:pt idx="30">
                  <c:v>632.17322834645665</c:v>
                </c:pt>
                <c:pt idx="31">
                  <c:v>647.17322834645665</c:v>
                </c:pt>
                <c:pt idx="32">
                  <c:v>695.38582677165357</c:v>
                </c:pt>
                <c:pt idx="33">
                  <c:v>706.81102362204729</c:v>
                </c:pt>
                <c:pt idx="34">
                  <c:v>624.34547908232116</c:v>
                </c:pt>
                <c:pt idx="35">
                  <c:v>668.44804318488525</c:v>
                </c:pt>
                <c:pt idx="36">
                  <c:v>497.2285418821096</c:v>
                </c:pt>
                <c:pt idx="37">
                  <c:v>497.2285418821096</c:v>
                </c:pt>
                <c:pt idx="38">
                  <c:v>481.85552407932016</c:v>
                </c:pt>
                <c:pt idx="39">
                  <c:v>539.09985935302393</c:v>
                </c:pt>
                <c:pt idx="40">
                  <c:v>537.98449612403101</c:v>
                </c:pt>
                <c:pt idx="41">
                  <c:v>390.77764751856193</c:v>
                </c:pt>
                <c:pt idx="42">
                  <c:v>412.27041813208285</c:v>
                </c:pt>
                <c:pt idx="43">
                  <c:v>470.88706525986714</c:v>
                </c:pt>
                <c:pt idx="44">
                  <c:v>530.80308030803076</c:v>
                </c:pt>
                <c:pt idx="45">
                  <c:v>555.14301430143018</c:v>
                </c:pt>
                <c:pt idx="46">
                  <c:v>559.81843726359023</c:v>
                </c:pt>
                <c:pt idx="47">
                  <c:v>565.11401707554307</c:v>
                </c:pt>
                <c:pt idx="48">
                  <c:v>434.95145631067959</c:v>
                </c:pt>
                <c:pt idx="49">
                  <c:v>547.57281553398059</c:v>
                </c:pt>
                <c:pt idx="50">
                  <c:v>597.08737864077671</c:v>
                </c:pt>
                <c:pt idx="51">
                  <c:v>462.11272863008588</c:v>
                </c:pt>
                <c:pt idx="52">
                  <c:v>467.33855916386716</c:v>
                </c:pt>
                <c:pt idx="53">
                  <c:v>533.40798805524457</c:v>
                </c:pt>
                <c:pt idx="54">
                  <c:v>533.40798805524457</c:v>
                </c:pt>
                <c:pt idx="55">
                  <c:v>533.40798805524457</c:v>
                </c:pt>
                <c:pt idx="56">
                  <c:v>533.40798805524457</c:v>
                </c:pt>
                <c:pt idx="57">
                  <c:v>550.20530048525575</c:v>
                </c:pt>
                <c:pt idx="58">
                  <c:v>550.20530048525575</c:v>
                </c:pt>
                <c:pt idx="59">
                  <c:v>550.20530048525575</c:v>
                </c:pt>
                <c:pt idx="60">
                  <c:v>592.12945936005895</c:v>
                </c:pt>
                <c:pt idx="61">
                  <c:v>592.12945936005895</c:v>
                </c:pt>
                <c:pt idx="62">
                  <c:v>584.03824935638102</c:v>
                </c:pt>
                <c:pt idx="63">
                  <c:v>584.03824935638102</c:v>
                </c:pt>
                <c:pt idx="64">
                  <c:v>473.9746543778802</c:v>
                </c:pt>
                <c:pt idx="65">
                  <c:v>487.73118279569894</c:v>
                </c:pt>
                <c:pt idx="66">
                  <c:v>526.75268817204301</c:v>
                </c:pt>
                <c:pt idx="67">
                  <c:v>556.02150537634407</c:v>
                </c:pt>
                <c:pt idx="68">
                  <c:v>590.16129032258061</c:v>
                </c:pt>
                <c:pt idx="69">
                  <c:v>565.44968833481744</c:v>
                </c:pt>
                <c:pt idx="70">
                  <c:v>603.73998219056102</c:v>
                </c:pt>
                <c:pt idx="71">
                  <c:v>646.48263579697243</c:v>
                </c:pt>
                <c:pt idx="72">
                  <c:v>603.73998219056102</c:v>
                </c:pt>
                <c:pt idx="73">
                  <c:v>646.48263579697243</c:v>
                </c:pt>
                <c:pt idx="74">
                  <c:v>630.09795191451474</c:v>
                </c:pt>
                <c:pt idx="75">
                  <c:v>670.48975957257346</c:v>
                </c:pt>
                <c:pt idx="76">
                  <c:v>408.80813666436256</c:v>
                </c:pt>
                <c:pt idx="77">
                  <c:v>496.27791563275434</c:v>
                </c:pt>
                <c:pt idx="78">
                  <c:v>516.12903225806451</c:v>
                </c:pt>
                <c:pt idx="79">
                  <c:v>492.89780077619668</c:v>
                </c:pt>
                <c:pt idx="80">
                  <c:v>545.71798188874516</c:v>
                </c:pt>
                <c:pt idx="81">
                  <c:v>572.12160413971537</c:v>
                </c:pt>
                <c:pt idx="82">
                  <c:v>516.59455687369154</c:v>
                </c:pt>
                <c:pt idx="83">
                  <c:v>299.0135635018496</c:v>
                </c:pt>
                <c:pt idx="84">
                  <c:v>321.82490752157833</c:v>
                </c:pt>
                <c:pt idx="85">
                  <c:v>441.82509505703422</c:v>
                </c:pt>
                <c:pt idx="86">
                  <c:v>475.69955817378496</c:v>
                </c:pt>
                <c:pt idx="87">
                  <c:v>500.7363770250368</c:v>
                </c:pt>
                <c:pt idx="88">
                  <c:v>489.94652406417111</c:v>
                </c:pt>
                <c:pt idx="89">
                  <c:v>507.13749060856497</c:v>
                </c:pt>
                <c:pt idx="90">
                  <c:v>544.70323065364391</c:v>
                </c:pt>
                <c:pt idx="91">
                  <c:v>546.15577260205362</c:v>
                </c:pt>
                <c:pt idx="92">
                  <c:v>590.80891560230407</c:v>
                </c:pt>
                <c:pt idx="93">
                  <c:v>647.27921498661908</c:v>
                </c:pt>
                <c:pt idx="94">
                  <c:v>706.95807314897422</c:v>
                </c:pt>
                <c:pt idx="95">
                  <c:v>470.32967032967031</c:v>
                </c:pt>
                <c:pt idx="96">
                  <c:v>461.53846153846155</c:v>
                </c:pt>
                <c:pt idx="97">
                  <c:v>221.42857142857142</c:v>
                </c:pt>
              </c:numCache>
            </c:numRef>
          </c:xVal>
          <c:yVal>
            <c:numRef>
              <c:f>('5.) Data for representation'!$F$6:$F$49,'5.) Data for representation'!$F$50:$F$81,'5.) Data for representation'!$F$88:$F$90,'5.) Data for representation'!$F$97:$F$105,'5.) Data for representation'!$F$113:$F$117,'5.) Data for representation'!$F$120:$F$124)</c:f>
              <c:numCache>
                <c:formatCode>General</c:formatCode>
                <c:ptCount val="98"/>
                <c:pt idx="0">
                  <c:v>0.82</c:v>
                </c:pt>
                <c:pt idx="1">
                  <c:v>0.82</c:v>
                </c:pt>
                <c:pt idx="2">
                  <c:v>0.82</c:v>
                </c:pt>
                <c:pt idx="3">
                  <c:v>0.82</c:v>
                </c:pt>
                <c:pt idx="4">
                  <c:v>0.82</c:v>
                </c:pt>
                <c:pt idx="5">
                  <c:v>0.82</c:v>
                </c:pt>
                <c:pt idx="6">
                  <c:v>0.82</c:v>
                </c:pt>
                <c:pt idx="7">
                  <c:v>0.82</c:v>
                </c:pt>
                <c:pt idx="8">
                  <c:v>0.82</c:v>
                </c:pt>
                <c:pt idx="9">
                  <c:v>0.83</c:v>
                </c:pt>
                <c:pt idx="10">
                  <c:v>0.83</c:v>
                </c:pt>
                <c:pt idx="11">
                  <c:v>0.83</c:v>
                </c:pt>
                <c:pt idx="12">
                  <c:v>0.83</c:v>
                </c:pt>
                <c:pt idx="13">
                  <c:v>0.83</c:v>
                </c:pt>
                <c:pt idx="14">
                  <c:v>0.83</c:v>
                </c:pt>
                <c:pt idx="15">
                  <c:v>0.83</c:v>
                </c:pt>
                <c:pt idx="16">
                  <c:v>0.83</c:v>
                </c:pt>
                <c:pt idx="17">
                  <c:v>0.90600000000000003</c:v>
                </c:pt>
                <c:pt idx="18">
                  <c:v>0.90600000000000003</c:v>
                </c:pt>
                <c:pt idx="19">
                  <c:v>0.9</c:v>
                </c:pt>
                <c:pt idx="20">
                  <c:v>0.9</c:v>
                </c:pt>
                <c:pt idx="21">
                  <c:v>0.82</c:v>
                </c:pt>
                <c:pt idx="22">
                  <c:v>0.82</c:v>
                </c:pt>
                <c:pt idx="23">
                  <c:v>0.82</c:v>
                </c:pt>
                <c:pt idx="24">
                  <c:v>0.82</c:v>
                </c:pt>
                <c:pt idx="25">
                  <c:v>0.82</c:v>
                </c:pt>
                <c:pt idx="26">
                  <c:v>0.82</c:v>
                </c:pt>
                <c:pt idx="27">
                  <c:v>0.82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0.82</c:v>
                </c:pt>
                <c:pt idx="32">
                  <c:v>0.82</c:v>
                </c:pt>
                <c:pt idx="33">
                  <c:v>0.82</c:v>
                </c:pt>
                <c:pt idx="34">
                  <c:v>0.86</c:v>
                </c:pt>
                <c:pt idx="35">
                  <c:v>0.86</c:v>
                </c:pt>
                <c:pt idx="36">
                  <c:v>0.81</c:v>
                </c:pt>
                <c:pt idx="37">
                  <c:v>0.81</c:v>
                </c:pt>
                <c:pt idx="38">
                  <c:v>0.85</c:v>
                </c:pt>
                <c:pt idx="39">
                  <c:v>0.85</c:v>
                </c:pt>
                <c:pt idx="40">
                  <c:v>0.85</c:v>
                </c:pt>
                <c:pt idx="41">
                  <c:v>0.78</c:v>
                </c:pt>
                <c:pt idx="42">
                  <c:v>0.78</c:v>
                </c:pt>
                <c:pt idx="43">
                  <c:v>0.8</c:v>
                </c:pt>
                <c:pt idx="44">
                  <c:v>0.82</c:v>
                </c:pt>
                <c:pt idx="45">
                  <c:v>0.82</c:v>
                </c:pt>
                <c:pt idx="46">
                  <c:v>0.82</c:v>
                </c:pt>
                <c:pt idx="47">
                  <c:v>0.82</c:v>
                </c:pt>
                <c:pt idx="48">
                  <c:v>0.82</c:v>
                </c:pt>
                <c:pt idx="49">
                  <c:v>0.82</c:v>
                </c:pt>
                <c:pt idx="50">
                  <c:v>0.82</c:v>
                </c:pt>
                <c:pt idx="51">
                  <c:v>0.88</c:v>
                </c:pt>
                <c:pt idx="52">
                  <c:v>0.88</c:v>
                </c:pt>
                <c:pt idx="53">
                  <c:v>0.88</c:v>
                </c:pt>
                <c:pt idx="54">
                  <c:v>0.88</c:v>
                </c:pt>
                <c:pt idx="55">
                  <c:v>0.88</c:v>
                </c:pt>
                <c:pt idx="56">
                  <c:v>0.88</c:v>
                </c:pt>
                <c:pt idx="57">
                  <c:v>0.88</c:v>
                </c:pt>
                <c:pt idx="58">
                  <c:v>0.88</c:v>
                </c:pt>
                <c:pt idx="59">
                  <c:v>0.88</c:v>
                </c:pt>
                <c:pt idx="60">
                  <c:v>0.88</c:v>
                </c:pt>
                <c:pt idx="61">
                  <c:v>0.88</c:v>
                </c:pt>
                <c:pt idx="62">
                  <c:v>0.88</c:v>
                </c:pt>
                <c:pt idx="63">
                  <c:v>0.88</c:v>
                </c:pt>
                <c:pt idx="64">
                  <c:v>0.84</c:v>
                </c:pt>
                <c:pt idx="65">
                  <c:v>0.84</c:v>
                </c:pt>
                <c:pt idx="66">
                  <c:v>0.84</c:v>
                </c:pt>
                <c:pt idx="67">
                  <c:v>0.84</c:v>
                </c:pt>
                <c:pt idx="68">
                  <c:v>0.84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</c:v>
                </c:pt>
                <c:pt idx="73">
                  <c:v>0.8</c:v>
                </c:pt>
                <c:pt idx="74">
                  <c:v>0.84</c:v>
                </c:pt>
                <c:pt idx="75">
                  <c:v>0.84</c:v>
                </c:pt>
                <c:pt idx="76">
                  <c:v>2.15</c:v>
                </c:pt>
                <c:pt idx="77">
                  <c:v>0.86</c:v>
                </c:pt>
                <c:pt idx="78">
                  <c:v>0.86</c:v>
                </c:pt>
                <c:pt idx="79">
                  <c:v>0.73899999999999999</c:v>
                </c:pt>
                <c:pt idx="80">
                  <c:v>0.73899999999999999</c:v>
                </c:pt>
                <c:pt idx="81">
                  <c:v>0.73899999999999999</c:v>
                </c:pt>
                <c:pt idx="82">
                  <c:v>2.04</c:v>
                </c:pt>
                <c:pt idx="83">
                  <c:v>0.91</c:v>
                </c:pt>
                <c:pt idx="84">
                  <c:v>0.91</c:v>
                </c:pt>
                <c:pt idx="85">
                  <c:v>0.91</c:v>
                </c:pt>
                <c:pt idx="86">
                  <c:v>0.91</c:v>
                </c:pt>
                <c:pt idx="87">
                  <c:v>0.91</c:v>
                </c:pt>
                <c:pt idx="88">
                  <c:v>0.77</c:v>
                </c:pt>
                <c:pt idx="89">
                  <c:v>0.82</c:v>
                </c:pt>
                <c:pt idx="90">
                  <c:v>0.82</c:v>
                </c:pt>
                <c:pt idx="91">
                  <c:v>0.82</c:v>
                </c:pt>
                <c:pt idx="92">
                  <c:v>0.82</c:v>
                </c:pt>
                <c:pt idx="93">
                  <c:v>0.82</c:v>
                </c:pt>
                <c:pt idx="94">
                  <c:v>0.82</c:v>
                </c:pt>
                <c:pt idx="95">
                  <c:v>0.78</c:v>
                </c:pt>
                <c:pt idx="96">
                  <c:v>0.78</c:v>
                </c:pt>
                <c:pt idx="97">
                  <c:v>0.7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CB3F-4F1F-B20C-57595AF0C874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-2.5040067554759009E-2"/>
                  <c:y val="-9.7170480390639039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a340-600</a:t>
                    </a:r>
                  </a:p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a340-500</a:t>
                    </a: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mr-IN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0.125286338615303"/>
                      <c:h val="0.160661978971293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CB3F-4F1F-B20C-57595AF0C87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representation'!$Q$6:$Q$45</c:f>
              <c:numCache>
                <c:formatCode>0.00</c:formatCode>
                <c:ptCount val="40"/>
                <c:pt idx="0">
                  <c:v>634.61538461538464</c:v>
                </c:pt>
                <c:pt idx="1">
                  <c:v>660.38461538461536</c:v>
                </c:pt>
                <c:pt idx="2">
                  <c:v>657.53424657534242</c:v>
                </c:pt>
                <c:pt idx="3">
                  <c:v>748.85844748858449</c:v>
                </c:pt>
                <c:pt idx="4">
                  <c:v>669.24778761061941</c:v>
                </c:pt>
                <c:pt idx="5">
                  <c:v>669.24778761061941</c:v>
                </c:pt>
                <c:pt idx="6">
                  <c:v>539.78494623655911</c:v>
                </c:pt>
                <c:pt idx="7">
                  <c:v>539.78494623655911</c:v>
                </c:pt>
                <c:pt idx="8">
                  <c:v>757.36711649683275</c:v>
                </c:pt>
                <c:pt idx="9">
                  <c:v>761.49820985954273</c:v>
                </c:pt>
                <c:pt idx="10">
                  <c:v>868.96867139263657</c:v>
                </c:pt>
                <c:pt idx="11">
                  <c:v>868.96867139263657</c:v>
                </c:pt>
                <c:pt idx="12">
                  <c:v>633.48416289592762</c:v>
                </c:pt>
                <c:pt idx="13">
                  <c:v>680.59444324790002</c:v>
                </c:pt>
                <c:pt idx="14">
                  <c:v>680.47337278106511</c:v>
                </c:pt>
                <c:pt idx="15">
                  <c:v>621.33072407045006</c:v>
                </c:pt>
                <c:pt idx="16">
                  <c:v>652.44618395303326</c:v>
                </c:pt>
                <c:pt idx="17">
                  <c:v>739.33463796477497</c:v>
                </c:pt>
                <c:pt idx="18">
                  <c:v>739.33463796477497</c:v>
                </c:pt>
                <c:pt idx="19">
                  <c:v>786.28571428571433</c:v>
                </c:pt>
                <c:pt idx="20">
                  <c:v>808.12274368231044</c:v>
                </c:pt>
                <c:pt idx="21">
                  <c:v>504.41228379809388</c:v>
                </c:pt>
                <c:pt idx="22">
                  <c:v>632.54500529474058</c:v>
                </c:pt>
                <c:pt idx="23">
                  <c:v>560.53653370984819</c:v>
                </c:pt>
                <c:pt idx="24">
                  <c:v>659.72467349099895</c:v>
                </c:pt>
                <c:pt idx="25">
                  <c:v>702.09838321293432</c:v>
                </c:pt>
                <c:pt idx="26">
                  <c:v>577.84011220196351</c:v>
                </c:pt>
                <c:pt idx="27">
                  <c:v>695.53529686769514</c:v>
                </c:pt>
                <c:pt idx="28">
                  <c:v>795.4487179487179</c:v>
                </c:pt>
                <c:pt idx="29">
                  <c:v>699.78962131837307</c:v>
                </c:pt>
                <c:pt idx="30">
                  <c:v>804.79166666666663</c:v>
                </c:pt>
                <c:pt idx="31">
                  <c:v>682.0205148054963</c:v>
                </c:pt>
                <c:pt idx="32">
                  <c:v>682.0205148054963</c:v>
                </c:pt>
                <c:pt idx="33">
                  <c:v>604.58885941644564</c:v>
                </c:pt>
                <c:pt idx="34">
                  <c:v>673.76923076923072</c:v>
                </c:pt>
                <c:pt idx="35">
                  <c:v>673.76923076923072</c:v>
                </c:pt>
                <c:pt idx="36">
                  <c:v>591.0454545454545</c:v>
                </c:pt>
                <c:pt idx="37">
                  <c:v>743.0460448642267</c:v>
                </c:pt>
                <c:pt idx="38">
                  <c:v>743.0460448642267</c:v>
                </c:pt>
                <c:pt idx="39">
                  <c:v>806.41487164355271</c:v>
                </c:pt>
              </c:numCache>
            </c:numRef>
          </c:xVal>
          <c:yVal>
            <c:numRef>
              <c:f>'5.) Data for representation'!$S$6:$S$45</c:f>
              <c:numCache>
                <c:formatCode>General</c:formatCode>
                <c:ptCount val="40"/>
                <c:pt idx="0">
                  <c:v>0.82</c:v>
                </c:pt>
                <c:pt idx="1">
                  <c:v>0.82</c:v>
                </c:pt>
                <c:pt idx="2">
                  <c:v>0.84</c:v>
                </c:pt>
                <c:pt idx="3">
                  <c:v>0.84</c:v>
                </c:pt>
                <c:pt idx="4">
                  <c:v>0.86</c:v>
                </c:pt>
                <c:pt idx="5">
                  <c:v>0.86</c:v>
                </c:pt>
                <c:pt idx="6">
                  <c:v>0.86</c:v>
                </c:pt>
                <c:pt idx="7">
                  <c:v>0.86</c:v>
                </c:pt>
                <c:pt idx="8">
                  <c:v>0.86</c:v>
                </c:pt>
                <c:pt idx="9">
                  <c:v>0.86</c:v>
                </c:pt>
                <c:pt idx="10">
                  <c:v>0.86</c:v>
                </c:pt>
                <c:pt idx="11">
                  <c:v>0.86</c:v>
                </c:pt>
                <c:pt idx="12">
                  <c:v>0.89</c:v>
                </c:pt>
                <c:pt idx="13">
                  <c:v>0.89</c:v>
                </c:pt>
                <c:pt idx="14">
                  <c:v>0.96</c:v>
                </c:pt>
                <c:pt idx="15">
                  <c:v>0.92</c:v>
                </c:pt>
                <c:pt idx="16">
                  <c:v>0.92</c:v>
                </c:pt>
                <c:pt idx="17">
                  <c:v>0.92</c:v>
                </c:pt>
                <c:pt idx="18">
                  <c:v>0.92</c:v>
                </c:pt>
                <c:pt idx="19">
                  <c:v>0.92</c:v>
                </c:pt>
                <c:pt idx="20">
                  <c:v>0.9</c:v>
                </c:pt>
                <c:pt idx="21">
                  <c:v>0.86</c:v>
                </c:pt>
                <c:pt idx="22">
                  <c:v>0.86</c:v>
                </c:pt>
                <c:pt idx="23">
                  <c:v>0.86</c:v>
                </c:pt>
                <c:pt idx="24">
                  <c:v>0.86</c:v>
                </c:pt>
                <c:pt idx="25">
                  <c:v>0.86</c:v>
                </c:pt>
                <c:pt idx="26">
                  <c:v>0.89</c:v>
                </c:pt>
                <c:pt idx="27">
                  <c:v>0.89</c:v>
                </c:pt>
                <c:pt idx="28">
                  <c:v>0.89</c:v>
                </c:pt>
                <c:pt idx="29">
                  <c:v>0.89</c:v>
                </c:pt>
                <c:pt idx="30">
                  <c:v>0.89</c:v>
                </c:pt>
                <c:pt idx="31">
                  <c:v>0.89</c:v>
                </c:pt>
                <c:pt idx="32">
                  <c:v>0.89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0.88</c:v>
                </c:pt>
                <c:pt idx="37">
                  <c:v>0.88</c:v>
                </c:pt>
                <c:pt idx="38">
                  <c:v>0.88</c:v>
                </c:pt>
                <c:pt idx="39">
                  <c:v>0.88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CB3F-4F1F-B20C-57595AF0C874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f50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B3F-4F1F-B20C-57595AF0C8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representation'!$AD$34</c:f>
              <c:numCache>
                <c:formatCode>0.00</c:formatCode>
                <c:ptCount val="1"/>
                <c:pt idx="0">
                  <c:v>297.42857142857144</c:v>
                </c:pt>
              </c:numCache>
            </c:numRef>
          </c:xVal>
          <c:yVal>
            <c:numRef>
              <c:f>'5.) Data for representation'!$AF$34</c:f>
              <c:numCache>
                <c:formatCode>General</c:formatCode>
                <c:ptCount val="1"/>
                <c:pt idx="0">
                  <c:v>0.50700000000000001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A-CB3F-4F1F-B20C-57595AF0C874}"/>
            </c:ext>
          </c:extLst>
        </c:ser>
        <c:axId val="237984384"/>
        <c:axId val="238007040"/>
      </c:scatterChart>
      <c:valAx>
        <c:axId val="23798438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Wing Loading (kg/m</a:t>
                </a:r>
                <a:r>
                  <a:rPr lang="es-ES_tradnl" sz="1000" b="0" i="0" baseline="30000">
                    <a:effectLst/>
                  </a:rPr>
                  <a:t>2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0871557027922412"/>
              <c:y val="0.88276168791742582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07040"/>
        <c:crosses val="autoZero"/>
        <c:crossBetween val="midCat"/>
      </c:valAx>
      <c:valAx>
        <c:axId val="238007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Maximum Cruise Mach (-)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7.0578091005153731E-4"/>
              <c:y val="0.2287070428104420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984384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3430797218616302"/>
          <c:w val="1"/>
          <c:h val="6.569202781383676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515641329391102"/>
          <c:y val="2.4807996652519319E-2"/>
          <c:w val="0.85492564754251643"/>
          <c:h val="0.82732063759126295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4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b737-400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CC6-4D22-B6A4-053E3195E166}"/>
                </c:ext>
              </c:extLst>
            </c:dLbl>
            <c:dLbl>
              <c:idx val="56"/>
              <c:layout>
                <c:manualLayout>
                  <c:x val="-0.31319401670479102"/>
                  <c:y val="-6.0495305615543317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DC-8 Series 30,40,43,50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CC6-4D22-B6A4-053E3195E166}"/>
                </c:ext>
              </c:extLst>
            </c:dLbl>
            <c:dLbl>
              <c:idx val="82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  <a:endParaRPr lang="mr-IN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CC6-4D22-B6A4-053E3195E166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representation'!$E$6:$E$125</c:f>
              <c:numCache>
                <c:formatCode>0.00</c:formatCode>
                <c:ptCount val="120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  <c:pt idx="36">
                  <c:v>71.508523491959934</c:v>
                </c:pt>
                <c:pt idx="37">
                  <c:v>71.508523491959934</c:v>
                </c:pt>
                <c:pt idx="38">
                  <c:v>57.347500209263799</c:v>
                </c:pt>
                <c:pt idx="39">
                  <c:v>63.934374136806284</c:v>
                </c:pt>
                <c:pt idx="40">
                  <c:v>61.150396846577316</c:v>
                </c:pt>
                <c:pt idx="41">
                  <c:v>54.6235061918021</c:v>
                </c:pt>
                <c:pt idx="42">
                  <c:v>57.627799032351213</c:v>
                </c:pt>
                <c:pt idx="43">
                  <c:v>65.821324961121533</c:v>
                </c:pt>
                <c:pt idx="44">
                  <c:v>62.245290673334416</c:v>
                </c:pt>
                <c:pt idx="45">
                  <c:v>65.099543639443269</c:v>
                </c:pt>
                <c:pt idx="46">
                  <c:v>58.19771273365869</c:v>
                </c:pt>
                <c:pt idx="47">
                  <c:v>58.748231637896005</c:v>
                </c:pt>
                <c:pt idx="48">
                  <c:v>42.857040448310997</c:v>
                </c:pt>
                <c:pt idx="49">
                  <c:v>53.953952707248661</c:v>
                </c:pt>
                <c:pt idx="50">
                  <c:v>58.832767579712637</c:v>
                </c:pt>
                <c:pt idx="51">
                  <c:v>28.233295540695462</c:v>
                </c:pt>
                <c:pt idx="52">
                  <c:v>28.5525735193463</c:v>
                </c:pt>
                <c:pt idx="53">
                  <c:v>32.589159392289027</c:v>
                </c:pt>
                <c:pt idx="54">
                  <c:v>32.589159392289027</c:v>
                </c:pt>
                <c:pt idx="55">
                  <c:v>32.589159392289027</c:v>
                </c:pt>
                <c:pt idx="56">
                  <c:v>32.589159392289027</c:v>
                </c:pt>
                <c:pt idx="57">
                  <c:v>33.615410037952437</c:v>
                </c:pt>
                <c:pt idx="58">
                  <c:v>33.615410037952437</c:v>
                </c:pt>
                <c:pt idx="59">
                  <c:v>33.615410037952437</c:v>
                </c:pt>
                <c:pt idx="60">
                  <c:v>35.909723791072864</c:v>
                </c:pt>
                <c:pt idx="61">
                  <c:v>35.909723791072864</c:v>
                </c:pt>
                <c:pt idx="62">
                  <c:v>35.419031913182422</c:v>
                </c:pt>
                <c:pt idx="63">
                  <c:v>35.419031913182422</c:v>
                </c:pt>
                <c:pt idx="64">
                  <c:v>50.873926238131496</c:v>
                </c:pt>
                <c:pt idx="65">
                  <c:v>50.575367657287458</c:v>
                </c:pt>
                <c:pt idx="66">
                  <c:v>54.621709270380698</c:v>
                </c:pt>
                <c:pt idx="67">
                  <c:v>57.656744230656194</c:v>
                </c:pt>
                <c:pt idx="68">
                  <c:v>61.196875016429424</c:v>
                </c:pt>
                <c:pt idx="69">
                  <c:v>53.358558800910792</c:v>
                </c:pt>
                <c:pt idx="70">
                  <c:v>56.971815538610258</c:v>
                </c:pt>
                <c:pt idx="71">
                  <c:v>61.005218408600371</c:v>
                </c:pt>
                <c:pt idx="72">
                  <c:v>56.971815538610258</c:v>
                </c:pt>
                <c:pt idx="73">
                  <c:v>61.005218408600371</c:v>
                </c:pt>
                <c:pt idx="74">
                  <c:v>59.459080641770825</c:v>
                </c:pt>
                <c:pt idx="75">
                  <c:v>63.270646353911481</c:v>
                </c:pt>
                <c:pt idx="76">
                  <c:v>53.556334625677863</c:v>
                </c:pt>
                <c:pt idx="77">
                  <c:v>53.556334625677863</c:v>
                </c:pt>
                <c:pt idx="78">
                  <c:v>35.301625169436598</c:v>
                </c:pt>
                <c:pt idx="79">
                  <c:v>28.39740729404723</c:v>
                </c:pt>
                <c:pt idx="80">
                  <c:v>28.713652942616243</c:v>
                </c:pt>
                <c:pt idx="81">
                  <c:v>33.140903736014714</c:v>
                </c:pt>
                <c:pt idx="82">
                  <c:v>18.167456290344933</c:v>
                </c:pt>
                <c:pt idx="83">
                  <c:v>34.961288023640023</c:v>
                </c:pt>
                <c:pt idx="84">
                  <c:v>36.359739544585622</c:v>
                </c:pt>
                <c:pt idx="85">
                  <c:v>42.000538658682444</c:v>
                </c:pt>
                <c:pt idx="86">
                  <c:v>41.200528398517065</c:v>
                </c:pt>
                <c:pt idx="87">
                  <c:v>44.300568156657917</c:v>
                </c:pt>
                <c:pt idx="88">
                  <c:v>42.800548918847824</c:v>
                </c:pt>
                <c:pt idx="89">
                  <c:v>43.200554048930513</c:v>
                </c:pt>
                <c:pt idx="90">
                  <c:v>64.461479337330104</c:v>
                </c:pt>
                <c:pt idx="91">
                  <c:v>56.061812357314039</c:v>
                </c:pt>
                <c:pt idx="92">
                  <c:v>62.069538659902243</c:v>
                </c:pt>
                <c:pt idx="93">
                  <c:v>65.072666111183779</c:v>
                </c:pt>
                <c:pt idx="94">
                  <c:v>27.293342577160935</c:v>
                </c:pt>
                <c:pt idx="95">
                  <c:v>23.478236000804269</c:v>
                </c:pt>
                <c:pt idx="96">
                  <c:v>25.269359159628511</c:v>
                </c:pt>
                <c:pt idx="97">
                  <c:v>38.528979229570567</c:v>
                </c:pt>
                <c:pt idx="98">
                  <c:v>40.820927020565875</c:v>
                </c:pt>
                <c:pt idx="99">
                  <c:v>42.969396863753552</c:v>
                </c:pt>
                <c:pt idx="100">
                  <c:v>35.231336481390805</c:v>
                </c:pt>
                <c:pt idx="101">
                  <c:v>38.980468750000036</c:v>
                </c:pt>
                <c:pt idx="102">
                  <c:v>44.145601775101468</c:v>
                </c:pt>
                <c:pt idx="103">
                  <c:v>44.145601775101468</c:v>
                </c:pt>
                <c:pt idx="104">
                  <c:v>47.154000505899575</c:v>
                </c:pt>
                <c:pt idx="105">
                  <c:v>47.154000505899575</c:v>
                </c:pt>
                <c:pt idx="106">
                  <c:v>44.148781061285938</c:v>
                </c:pt>
                <c:pt idx="107">
                  <c:v>50.66906326988623</c:v>
                </c:pt>
                <c:pt idx="108">
                  <c:v>56.749372591386873</c:v>
                </c:pt>
                <c:pt idx="109">
                  <c:v>60.953029820378489</c:v>
                </c:pt>
                <c:pt idx="110">
                  <c:v>61.115571233232835</c:v>
                </c:pt>
                <c:pt idx="111">
                  <c:v>66.112318459427541</c:v>
                </c:pt>
                <c:pt idx="112">
                  <c:v>49.396524206688554</c:v>
                </c:pt>
                <c:pt idx="113">
                  <c:v>52.66691477485552</c:v>
                </c:pt>
                <c:pt idx="114">
                  <c:v>61.134850590870109</c:v>
                </c:pt>
                <c:pt idx="115">
                  <c:v>66.771456854002977</c:v>
                </c:pt>
                <c:pt idx="116">
                  <c:v>49.303946166701238</c:v>
                </c:pt>
                <c:pt idx="117">
                  <c:v>48.382377079473173</c:v>
                </c:pt>
                <c:pt idx="118">
                  <c:v>26.465776349547259</c:v>
                </c:pt>
                <c:pt idx="119">
                  <c:v>31.299035602229509</c:v>
                </c:pt>
              </c:numCache>
            </c:numRef>
          </c:xVal>
          <c:yVal>
            <c:numRef>
              <c:f>'5.) Data for representation'!$I$6:$I$125</c:f>
              <c:numCache>
                <c:formatCode>General</c:formatCode>
                <c:ptCount val="120"/>
                <c:pt idx="0">
                  <c:v>6390</c:v>
                </c:pt>
                <c:pt idx="1">
                  <c:v>6667</c:v>
                </c:pt>
                <c:pt idx="2">
                  <c:v>5740</c:v>
                </c:pt>
                <c:pt idx="3">
                  <c:v>6940</c:v>
                </c:pt>
                <c:pt idx="4">
                  <c:v>6950</c:v>
                </c:pt>
                <c:pt idx="5">
                  <c:v>6112</c:v>
                </c:pt>
                <c:pt idx="6">
                  <c:v>6500</c:v>
                </c:pt>
                <c:pt idx="7">
                  <c:v>5930</c:v>
                </c:pt>
                <c:pt idx="8">
                  <c:v>7400</c:v>
                </c:pt>
                <c:pt idx="9">
                  <c:v>5600</c:v>
                </c:pt>
                <c:pt idx="10">
                  <c:v>6700</c:v>
                </c:pt>
                <c:pt idx="11">
                  <c:v>6940</c:v>
                </c:pt>
                <c:pt idx="12">
                  <c:v>9300</c:v>
                </c:pt>
                <c:pt idx="13">
                  <c:v>5400</c:v>
                </c:pt>
                <c:pt idx="14">
                  <c:v>6940</c:v>
                </c:pt>
                <c:pt idx="15">
                  <c:v>2648</c:v>
                </c:pt>
                <c:pt idx="16">
                  <c:v>3815</c:v>
                </c:pt>
                <c:pt idx="17">
                  <c:v>5200</c:v>
                </c:pt>
                <c:pt idx="18">
                  <c:v>5900</c:v>
                </c:pt>
                <c:pt idx="19">
                  <c:v>4170</c:v>
                </c:pt>
                <c:pt idx="20">
                  <c:v>4720</c:v>
                </c:pt>
                <c:pt idx="21">
                  <c:v>2850</c:v>
                </c:pt>
                <c:pt idx="22">
                  <c:v>4800</c:v>
                </c:pt>
                <c:pt idx="23">
                  <c:v>4176</c:v>
                </c:pt>
                <c:pt idx="24">
                  <c:v>3820</c:v>
                </c:pt>
                <c:pt idx="25">
                  <c:v>4398</c:v>
                </c:pt>
                <c:pt idx="26">
                  <c:v>5991</c:v>
                </c:pt>
                <c:pt idx="27">
                  <c:v>5570</c:v>
                </c:pt>
                <c:pt idx="28">
                  <c:v>5436</c:v>
                </c:pt>
                <c:pt idx="29">
                  <c:v>5460</c:v>
                </c:pt>
                <c:pt idx="30">
                  <c:v>7130</c:v>
                </c:pt>
                <c:pt idx="31">
                  <c:v>6570</c:v>
                </c:pt>
                <c:pt idx="32">
                  <c:v>6570</c:v>
                </c:pt>
                <c:pt idx="33">
                  <c:v>6110</c:v>
                </c:pt>
                <c:pt idx="34">
                  <c:v>7250</c:v>
                </c:pt>
                <c:pt idx="35">
                  <c:v>6295</c:v>
                </c:pt>
                <c:pt idx="36">
                  <c:v>3056</c:v>
                </c:pt>
                <c:pt idx="37">
                  <c:v>3148</c:v>
                </c:pt>
                <c:pt idx="38">
                  <c:v>2553</c:v>
                </c:pt>
                <c:pt idx="39">
                  <c:v>2876</c:v>
                </c:pt>
                <c:pt idx="40">
                  <c:v>3004</c:v>
                </c:pt>
                <c:pt idx="41">
                  <c:v>3240</c:v>
                </c:pt>
                <c:pt idx="42">
                  <c:v>3060</c:v>
                </c:pt>
                <c:pt idx="43">
                  <c:v>3700</c:v>
                </c:pt>
                <c:pt idx="44">
                  <c:v>3982</c:v>
                </c:pt>
                <c:pt idx="45">
                  <c:v>4074</c:v>
                </c:pt>
                <c:pt idx="46">
                  <c:v>4537</c:v>
                </c:pt>
                <c:pt idx="47">
                  <c:v>4260</c:v>
                </c:pt>
                <c:pt idx="48">
                  <c:v>3735</c:v>
                </c:pt>
                <c:pt idx="49">
                  <c:v>5280</c:v>
                </c:pt>
                <c:pt idx="50">
                  <c:v>4917</c:v>
                </c:pt>
                <c:pt idx="51">
                  <c:v>6960</c:v>
                </c:pt>
                <c:pt idx="52">
                  <c:v>7500</c:v>
                </c:pt>
                <c:pt idx="53">
                  <c:v>7417</c:v>
                </c:pt>
                <c:pt idx="54">
                  <c:v>9830</c:v>
                </c:pt>
                <c:pt idx="55">
                  <c:v>7800</c:v>
                </c:pt>
                <c:pt idx="56">
                  <c:v>10843</c:v>
                </c:pt>
                <c:pt idx="57">
                  <c:v>8700</c:v>
                </c:pt>
                <c:pt idx="58">
                  <c:v>5900</c:v>
                </c:pt>
                <c:pt idx="59">
                  <c:v>6500</c:v>
                </c:pt>
                <c:pt idx="60">
                  <c:v>7400</c:v>
                </c:pt>
                <c:pt idx="61">
                  <c:v>8300</c:v>
                </c:pt>
                <c:pt idx="62">
                  <c:v>9600</c:v>
                </c:pt>
                <c:pt idx="63">
                  <c:v>9800</c:v>
                </c:pt>
                <c:pt idx="64">
                  <c:v>2400</c:v>
                </c:pt>
                <c:pt idx="65">
                  <c:v>2800</c:v>
                </c:pt>
                <c:pt idx="66">
                  <c:v>2800</c:v>
                </c:pt>
                <c:pt idx="67">
                  <c:v>2200</c:v>
                </c:pt>
                <c:pt idx="68">
                  <c:v>2400</c:v>
                </c:pt>
                <c:pt idx="69">
                  <c:v>3300</c:v>
                </c:pt>
                <c:pt idx="70">
                  <c:v>3800</c:v>
                </c:pt>
                <c:pt idx="71">
                  <c:v>4720</c:v>
                </c:pt>
                <c:pt idx="72">
                  <c:v>5400</c:v>
                </c:pt>
                <c:pt idx="73">
                  <c:v>4720</c:v>
                </c:pt>
                <c:pt idx="74">
                  <c:v>3787</c:v>
                </c:pt>
                <c:pt idx="75">
                  <c:v>4143</c:v>
                </c:pt>
                <c:pt idx="76">
                  <c:v>4400</c:v>
                </c:pt>
                <c:pt idx="77">
                  <c:v>2500</c:v>
                </c:pt>
                <c:pt idx="78">
                  <c:v>10000</c:v>
                </c:pt>
                <c:pt idx="79">
                  <c:v>2750</c:v>
                </c:pt>
                <c:pt idx="80">
                  <c:v>2100</c:v>
                </c:pt>
                <c:pt idx="81">
                  <c:v>3000</c:v>
                </c:pt>
                <c:pt idx="82">
                  <c:v>6500</c:v>
                </c:pt>
                <c:pt idx="83">
                  <c:v>3900</c:v>
                </c:pt>
                <c:pt idx="84">
                  <c:v>6600</c:v>
                </c:pt>
                <c:pt idx="85">
                  <c:v>4300</c:v>
                </c:pt>
                <c:pt idx="86">
                  <c:v>4100</c:v>
                </c:pt>
                <c:pt idx="87">
                  <c:v>4340</c:v>
                </c:pt>
                <c:pt idx="88">
                  <c:v>5800</c:v>
                </c:pt>
                <c:pt idx="89">
                  <c:v>4800</c:v>
                </c:pt>
                <c:pt idx="90">
                  <c:v>4578</c:v>
                </c:pt>
                <c:pt idx="91">
                  <c:v>3870</c:v>
                </c:pt>
                <c:pt idx="92">
                  <c:v>3650</c:v>
                </c:pt>
                <c:pt idx="93">
                  <c:v>3340</c:v>
                </c:pt>
                <c:pt idx="94">
                  <c:v>7222.8</c:v>
                </c:pt>
                <c:pt idx="95">
                  <c:v>2170</c:v>
                </c:pt>
                <c:pt idx="96">
                  <c:v>3260</c:v>
                </c:pt>
                <c:pt idx="97">
                  <c:v>3540</c:v>
                </c:pt>
                <c:pt idx="98">
                  <c:v>4350</c:v>
                </c:pt>
                <c:pt idx="99">
                  <c:v>3600</c:v>
                </c:pt>
                <c:pt idx="100">
                  <c:v>9410</c:v>
                </c:pt>
                <c:pt idx="101">
                  <c:v>1195</c:v>
                </c:pt>
                <c:pt idx="102">
                  <c:v>1705</c:v>
                </c:pt>
                <c:pt idx="103">
                  <c:v>1705</c:v>
                </c:pt>
                <c:pt idx="104">
                  <c:v>2872</c:v>
                </c:pt>
                <c:pt idx="105">
                  <c:v>1668</c:v>
                </c:pt>
                <c:pt idx="106">
                  <c:v>3410</c:v>
                </c:pt>
                <c:pt idx="107">
                  <c:v>3170</c:v>
                </c:pt>
                <c:pt idx="108">
                  <c:v>2200</c:v>
                </c:pt>
                <c:pt idx="109">
                  <c:v>3700</c:v>
                </c:pt>
                <c:pt idx="110">
                  <c:v>2200</c:v>
                </c:pt>
                <c:pt idx="111">
                  <c:v>3300</c:v>
                </c:pt>
                <c:pt idx="112">
                  <c:v>4075</c:v>
                </c:pt>
                <c:pt idx="113">
                  <c:v>5555</c:v>
                </c:pt>
                <c:pt idx="114">
                  <c:v>6400</c:v>
                </c:pt>
                <c:pt idx="115">
                  <c:v>6000</c:v>
                </c:pt>
                <c:pt idx="116">
                  <c:v>3770</c:v>
                </c:pt>
                <c:pt idx="117">
                  <c:v>3540</c:v>
                </c:pt>
                <c:pt idx="118">
                  <c:v>1800</c:v>
                </c:pt>
                <c:pt idx="119">
                  <c:v>4000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4CC6-4D22-B6A4-053E3195E166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8"/>
              <c:layout/>
              <c:tx>
                <c:rich>
                  <a:bodyPr/>
                  <a:lstStyle/>
                  <a:p>
                    <a:r>
                      <a:rPr lang="is-IS" sz="900" b="0" i="0" u="none" strike="noStrike" baseline="0">
                        <a:effectLst/>
                      </a:rPr>
                      <a:t>b777-200LR</a:t>
                    </a:r>
                    <a:r>
                      <a:rPr lang="is-IS" sz="900" b="0" i="0" u="none" strike="noStrike" baseline="0"/>
                      <a:t> </a:t>
                    </a:r>
                    <a:endParaRPr lang="is-IS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CC6-4D22-B6A4-053E3195E166}"/>
                </c:ext>
              </c:extLst>
            </c:dLbl>
            <c:dLbl>
              <c:idx val="40"/>
              <c:layout>
                <c:manualLayout>
                  <c:x val="-0.25233000385936311"/>
                  <c:y val="1.9203818747402911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Il-86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CC6-4D22-B6A4-053E3195E166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representation'!$R$6:$R$49</c:f>
              <c:numCache>
                <c:formatCode>0.00</c:formatCode>
                <c:ptCount val="44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  <c:pt idx="36">
                  <c:v>32.535981449859271</c:v>
                </c:pt>
                <c:pt idx="37">
                  <c:v>40.368631403385955</c:v>
                </c:pt>
                <c:pt idx="38">
                  <c:v>40.368631403385955</c:v>
                </c:pt>
                <c:pt idx="39">
                  <c:v>43.804905107106073</c:v>
                </c:pt>
                <c:pt idx="40">
                  <c:v>41.376769291923189</c:v>
                </c:pt>
                <c:pt idx="41">
                  <c:v>38.18017741606063</c:v>
                </c:pt>
                <c:pt idx="42">
                  <c:v>41.234591609345479</c:v>
                </c:pt>
                <c:pt idx="43">
                  <c:v>40.470988061024265</c:v>
                </c:pt>
              </c:numCache>
            </c:numRef>
          </c:xVal>
          <c:yVal>
            <c:numRef>
              <c:f>'5.) Data for representation'!$V$6:$V$49</c:f>
              <c:numCache>
                <c:formatCode>General</c:formatCode>
                <c:ptCount val="44"/>
                <c:pt idx="0">
                  <c:v>5375</c:v>
                </c:pt>
                <c:pt idx="1">
                  <c:v>7500</c:v>
                </c:pt>
                <c:pt idx="2">
                  <c:v>6500</c:v>
                </c:pt>
                <c:pt idx="3">
                  <c:v>9540</c:v>
                </c:pt>
                <c:pt idx="4">
                  <c:v>13450</c:v>
                </c:pt>
                <c:pt idx="5">
                  <c:v>11750</c:v>
                </c:pt>
                <c:pt idx="6">
                  <c:v>15094</c:v>
                </c:pt>
                <c:pt idx="7">
                  <c:v>13334</c:v>
                </c:pt>
                <c:pt idx="8">
                  <c:v>12400</c:v>
                </c:pt>
                <c:pt idx="9">
                  <c:v>13500</c:v>
                </c:pt>
                <c:pt idx="10">
                  <c:v>16670</c:v>
                </c:pt>
                <c:pt idx="11">
                  <c:v>14450</c:v>
                </c:pt>
                <c:pt idx="12">
                  <c:v>15000</c:v>
                </c:pt>
                <c:pt idx="13">
                  <c:v>16100</c:v>
                </c:pt>
                <c:pt idx="14">
                  <c:v>14800</c:v>
                </c:pt>
                <c:pt idx="15">
                  <c:v>10800</c:v>
                </c:pt>
                <c:pt idx="16">
                  <c:v>8560</c:v>
                </c:pt>
                <c:pt idx="17">
                  <c:v>12150</c:v>
                </c:pt>
                <c:pt idx="18">
                  <c:v>11720</c:v>
                </c:pt>
                <c:pt idx="19">
                  <c:v>14200</c:v>
                </c:pt>
                <c:pt idx="20">
                  <c:v>14320</c:v>
                </c:pt>
                <c:pt idx="21">
                  <c:v>7200</c:v>
                </c:pt>
                <c:pt idx="22">
                  <c:v>12200</c:v>
                </c:pt>
                <c:pt idx="23">
                  <c:v>7200</c:v>
                </c:pt>
                <c:pt idx="24">
                  <c:v>11070</c:v>
                </c:pt>
                <c:pt idx="25">
                  <c:v>10415</c:v>
                </c:pt>
                <c:pt idx="26">
                  <c:v>9700</c:v>
                </c:pt>
                <c:pt idx="27">
                  <c:v>13080</c:v>
                </c:pt>
                <c:pt idx="28">
                  <c:v>19350</c:v>
                </c:pt>
                <c:pt idx="29">
                  <c:v>11165</c:v>
                </c:pt>
                <c:pt idx="30">
                  <c:v>13649</c:v>
                </c:pt>
                <c:pt idx="31">
                  <c:v>16170</c:v>
                </c:pt>
                <c:pt idx="32">
                  <c:v>13500</c:v>
                </c:pt>
                <c:pt idx="33">
                  <c:v>13620</c:v>
                </c:pt>
                <c:pt idx="34">
                  <c:v>14140</c:v>
                </c:pt>
                <c:pt idx="35">
                  <c:v>11910</c:v>
                </c:pt>
                <c:pt idx="36">
                  <c:v>6500</c:v>
                </c:pt>
                <c:pt idx="37">
                  <c:v>9600</c:v>
                </c:pt>
                <c:pt idx="38">
                  <c:v>9400</c:v>
                </c:pt>
                <c:pt idx="39">
                  <c:v>12455</c:v>
                </c:pt>
                <c:pt idx="40">
                  <c:v>5000</c:v>
                </c:pt>
                <c:pt idx="41">
                  <c:v>11500</c:v>
                </c:pt>
                <c:pt idx="42">
                  <c:v>12800</c:v>
                </c:pt>
                <c:pt idx="43">
                  <c:v>10000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8-4CC6-4D22-B6A4-053E3195E166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7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Il-14M</a:t>
                    </a:r>
                    <a:endParaRPr lang="mr-IN"/>
                  </a:p>
                </c:rich>
              </c:tx>
              <c:dLblPos val="l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CC6-4D22-B6A4-053E3195E166}"/>
                </c:ext>
              </c:extLst>
            </c:dLbl>
            <c:dLbl>
              <c:idx val="21"/>
              <c:layout>
                <c:manualLayout>
                  <c:x val="-0.16628679634274199"/>
                  <c:y val="-2.2115994057079311E-3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Tu-114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CC6-4D22-B6A4-053E3195E166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representation'!$AE$6:$AE$48</c:f>
              <c:numCache>
                <c:formatCode>0.00</c:formatCode>
                <c:ptCount val="43"/>
                <c:pt idx="0">
                  <c:v>46.229392966979404</c:v>
                </c:pt>
                <c:pt idx="1">
                  <c:v>48.276200630436158</c:v>
                </c:pt>
                <c:pt idx="2">
                  <c:v>27.892152934338018</c:v>
                </c:pt>
                <c:pt idx="3">
                  <c:v>41.038337757835407</c:v>
                </c:pt>
                <c:pt idx="4">
                  <c:v>46.295788072200239</c:v>
                </c:pt>
                <c:pt idx="5">
                  <c:v>59.533203125000057</c:v>
                </c:pt>
                <c:pt idx="6">
                  <c:v>38.024804325752875</c:v>
                </c:pt>
                <c:pt idx="7">
                  <c:v>45.014679562592995</c:v>
                </c:pt>
                <c:pt idx="8">
                  <c:v>37.584824628731802</c:v>
                </c:pt>
                <c:pt idx="9">
                  <c:v>46.500059394590174</c:v>
                </c:pt>
                <c:pt idx="10">
                  <c:v>66.968450312959803</c:v>
                </c:pt>
                <c:pt idx="11">
                  <c:v>29.988729994634056</c:v>
                </c:pt>
                <c:pt idx="12">
                  <c:v>41.915990164631452</c:v>
                </c:pt>
                <c:pt idx="13">
                  <c:v>32.3445520328725</c:v>
                </c:pt>
                <c:pt idx="14">
                  <c:v>25.965667823766033</c:v>
                </c:pt>
                <c:pt idx="15">
                  <c:v>35.153519515252476</c:v>
                </c:pt>
                <c:pt idx="16">
                  <c:v>52.579144331639988</c:v>
                </c:pt>
                <c:pt idx="17">
                  <c:v>18.081304816724941</c:v>
                </c:pt>
                <c:pt idx="18">
                  <c:v>38.635623073303641</c:v>
                </c:pt>
                <c:pt idx="19">
                  <c:v>38.635623073303641</c:v>
                </c:pt>
                <c:pt idx="20">
                  <c:v>31.706040470283259</c:v>
                </c:pt>
                <c:pt idx="21">
                  <c:v>31.1634903842859</c:v>
                </c:pt>
                <c:pt idx="22">
                  <c:v>33.094925794008446</c:v>
                </c:pt>
                <c:pt idx="23">
                  <c:v>54.971030088038198</c:v>
                </c:pt>
                <c:pt idx="24">
                  <c:v>58.511575105707948</c:v>
                </c:pt>
                <c:pt idx="25">
                  <c:v>31.216317905021853</c:v>
                </c:pt>
                <c:pt idx="26">
                  <c:v>45.381992263117688</c:v>
                </c:pt>
                <c:pt idx="27">
                  <c:v>33.761793274812774</c:v>
                </c:pt>
                <c:pt idx="28">
                  <c:v>35.549513780488638</c:v>
                </c:pt>
                <c:pt idx="29">
                  <c:v>61.90158519779601</c:v>
                </c:pt>
                <c:pt idx="30">
                  <c:v>32.645237443067728</c:v>
                </c:pt>
                <c:pt idx="31">
                  <c:v>40.369752125367711</c:v>
                </c:pt>
                <c:pt idx="32">
                  <c:v>36.685490255855932</c:v>
                </c:pt>
                <c:pt idx="33">
                  <c:v>44.022588307027114</c:v>
                </c:pt>
                <c:pt idx="34">
                  <c:v>48.422259096089206</c:v>
                </c:pt>
                <c:pt idx="35">
                  <c:v>30.472929148996315</c:v>
                </c:pt>
                <c:pt idx="36">
                  <c:v>27.436579948317167</c:v>
                </c:pt>
                <c:pt idx="37">
                  <c:v>35.746252218028637</c:v>
                </c:pt>
                <c:pt idx="38">
                  <c:v>39.270463355720466</c:v>
                </c:pt>
                <c:pt idx="39">
                  <c:v>55.300330582194519</c:v>
                </c:pt>
                <c:pt idx="40">
                  <c:v>28.425688482084254</c:v>
                </c:pt>
                <c:pt idx="41">
                  <c:v>41.980987091732096</c:v>
                </c:pt>
                <c:pt idx="42">
                  <c:v>47.324021812498003</c:v>
                </c:pt>
              </c:numCache>
            </c:numRef>
          </c:xVal>
          <c:yVal>
            <c:numRef>
              <c:f>'5.) Data for representation'!$AI$6:$AI$48</c:f>
              <c:numCache>
                <c:formatCode>General</c:formatCode>
                <c:ptCount val="43"/>
                <c:pt idx="0">
                  <c:v>1302</c:v>
                </c:pt>
                <c:pt idx="1">
                  <c:v>1404</c:v>
                </c:pt>
                <c:pt idx="2">
                  <c:v>1280</c:v>
                </c:pt>
                <c:pt idx="3">
                  <c:v>2084</c:v>
                </c:pt>
                <c:pt idx="4">
                  <c:v>1711</c:v>
                </c:pt>
                <c:pt idx="5">
                  <c:v>2040</c:v>
                </c:pt>
                <c:pt idx="6">
                  <c:v>1695</c:v>
                </c:pt>
                <c:pt idx="7">
                  <c:v>1595</c:v>
                </c:pt>
                <c:pt idx="8">
                  <c:v>1964</c:v>
                </c:pt>
                <c:pt idx="9">
                  <c:v>1750</c:v>
                </c:pt>
                <c:pt idx="10">
                  <c:v>1852</c:v>
                </c:pt>
                <c:pt idx="11">
                  <c:v>1875</c:v>
                </c:pt>
                <c:pt idx="12">
                  <c:v>4075</c:v>
                </c:pt>
                <c:pt idx="13">
                  <c:v>2400</c:v>
                </c:pt>
                <c:pt idx="14">
                  <c:v>1365</c:v>
                </c:pt>
                <c:pt idx="15">
                  <c:v>1650</c:v>
                </c:pt>
                <c:pt idx="16">
                  <c:v>3700</c:v>
                </c:pt>
                <c:pt idx="17">
                  <c:v>1305</c:v>
                </c:pt>
                <c:pt idx="18">
                  <c:v>6200</c:v>
                </c:pt>
                <c:pt idx="19">
                  <c:v>6500</c:v>
                </c:pt>
                <c:pt idx="20">
                  <c:v>1000</c:v>
                </c:pt>
                <c:pt idx="21">
                  <c:v>8950</c:v>
                </c:pt>
                <c:pt idx="22">
                  <c:v>1825</c:v>
                </c:pt>
                <c:pt idx="23">
                  <c:v>1260</c:v>
                </c:pt>
                <c:pt idx="24">
                  <c:v>1433</c:v>
                </c:pt>
                <c:pt idx="25">
                  <c:v>1715</c:v>
                </c:pt>
                <c:pt idx="26">
                  <c:v>2220</c:v>
                </c:pt>
                <c:pt idx="27">
                  <c:v>2600</c:v>
                </c:pt>
                <c:pt idx="28">
                  <c:v>1700</c:v>
                </c:pt>
                <c:pt idx="29">
                  <c:v>2740</c:v>
                </c:pt>
                <c:pt idx="30">
                  <c:v>2446</c:v>
                </c:pt>
                <c:pt idx="31">
                  <c:v>2455</c:v>
                </c:pt>
                <c:pt idx="32">
                  <c:v>3185</c:v>
                </c:pt>
                <c:pt idx="33">
                  <c:v>3345</c:v>
                </c:pt>
                <c:pt idx="34">
                  <c:v>4945</c:v>
                </c:pt>
                <c:pt idx="35">
                  <c:v>2680</c:v>
                </c:pt>
                <c:pt idx="36">
                  <c:v>1982</c:v>
                </c:pt>
                <c:pt idx="37">
                  <c:v>3410</c:v>
                </c:pt>
                <c:pt idx="38">
                  <c:v>2135</c:v>
                </c:pt>
                <c:pt idx="39">
                  <c:v>1852</c:v>
                </c:pt>
                <c:pt idx="40">
                  <c:v>1533</c:v>
                </c:pt>
                <c:pt idx="41">
                  <c:v>1270</c:v>
                </c:pt>
                <c:pt idx="42">
                  <c:v>1270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C-4CC6-4D22-B6A4-053E3195E166}"/>
            </c:ext>
          </c:extLst>
        </c:ser>
        <c:axId val="239205760"/>
        <c:axId val="238048768"/>
      </c:scatterChart>
      <c:valAx>
        <c:axId val="2392057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Cubic Wing Loading (kg/m</a:t>
                </a:r>
                <a:r>
                  <a:rPr lang="es-ES_tradnl" sz="1000" b="0" i="0" baseline="30000">
                    <a:effectLst/>
                  </a:rPr>
                  <a:t>3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659888866531302"/>
              <c:y val="0.90416574147454298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48768"/>
        <c:crosses val="autoZero"/>
        <c:crossBetween val="midCat"/>
      </c:valAx>
      <c:valAx>
        <c:axId val="238048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/>
                  <a:t>  Range</a:t>
                </a:r>
                <a:r>
                  <a:rPr lang="es-ES_tradnl" baseline="0"/>
                  <a:t> (km)</a:t>
                </a:r>
                <a:endParaRPr lang="es-ES_tradnl"/>
              </a:p>
            </c:rich>
          </c:tx>
          <c:layout>
            <c:manualLayout>
              <c:xMode val="edge"/>
              <c:yMode val="edge"/>
              <c:x val="2.3816190020941401E-3"/>
              <c:y val="0.33701304054537901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20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5080264553798599"/>
          <c:w val="1"/>
          <c:h val="4.9197354462013621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1433410916095"/>
          <c:y val="3.3010679232485997E-2"/>
          <c:w val="0.84745249909233877"/>
          <c:h val="0.82763541930412643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6"/>
              <c:layout>
                <c:manualLayout>
                  <c:x val="-0.20169542085329906"/>
                  <c:y val="-6.507397065225489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DC-8 Series 30,40,43,50</a:t>
                    </a: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mr-IN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94D9-41F0-8B15-87B85FA517D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representation'!$D$6:$D$125</c:f>
              <c:numCache>
                <c:formatCode>0.00</c:formatCode>
                <c:ptCount val="120"/>
                <c:pt idx="0">
                  <c:v>561.8878005342832</c:v>
                </c:pt>
                <c:pt idx="1">
                  <c:v>631.34461264470167</c:v>
                </c:pt>
                <c:pt idx="2">
                  <c:v>555.55555555555554</c:v>
                </c:pt>
                <c:pt idx="3">
                  <c:v>616.83006535947709</c:v>
                </c:pt>
                <c:pt idx="4">
                  <c:v>616.83006535947709</c:v>
                </c:pt>
                <c:pt idx="5">
                  <c:v>637.25490196078431</c:v>
                </c:pt>
                <c:pt idx="6">
                  <c:v>645.42483660130711</c:v>
                </c:pt>
                <c:pt idx="7">
                  <c:v>763.8888888888888</c:v>
                </c:pt>
                <c:pt idx="8">
                  <c:v>792.48366013071893</c:v>
                </c:pt>
                <c:pt idx="9">
                  <c:v>545.73574900574454</c:v>
                </c:pt>
                <c:pt idx="10">
                  <c:v>570.03977021652668</c:v>
                </c:pt>
                <c:pt idx="11">
                  <c:v>500.70671378091873</c:v>
                </c:pt>
                <c:pt idx="12">
                  <c:v>535.33568904593642</c:v>
                </c:pt>
                <c:pt idx="13">
                  <c:v>535.33568904593642</c:v>
                </c:pt>
                <c:pt idx="14">
                  <c:v>500.70671378091873</c:v>
                </c:pt>
                <c:pt idx="15">
                  <c:v>536.50537634408602</c:v>
                </c:pt>
                <c:pt idx="16">
                  <c:v>590.15053763440858</c:v>
                </c:pt>
                <c:pt idx="17">
                  <c:v>444.44444444444446</c:v>
                </c:pt>
                <c:pt idx="18">
                  <c:v>453.84615384615387</c:v>
                </c:pt>
                <c:pt idx="19">
                  <c:v>501.30718954248368</c:v>
                </c:pt>
                <c:pt idx="20">
                  <c:v>510.4575163398693</c:v>
                </c:pt>
                <c:pt idx="21">
                  <c:v>549.2091388400703</c:v>
                </c:pt>
                <c:pt idx="22">
                  <c:v>638.18101933216167</c:v>
                </c:pt>
                <c:pt idx="23">
                  <c:v>690.02636203866427</c:v>
                </c:pt>
                <c:pt idx="24">
                  <c:v>747.36379613356758</c:v>
                </c:pt>
                <c:pt idx="25">
                  <c:v>665.14718804920915</c:v>
                </c:pt>
                <c:pt idx="26">
                  <c:v>526.03531300160512</c:v>
                </c:pt>
                <c:pt idx="27">
                  <c:v>562.43980738362768</c:v>
                </c:pt>
                <c:pt idx="28">
                  <c:v>634.15730337078651</c:v>
                </c:pt>
                <c:pt idx="29">
                  <c:v>683.29855537720709</c:v>
                </c:pt>
                <c:pt idx="30">
                  <c:v>632.17322834645665</c:v>
                </c:pt>
                <c:pt idx="31">
                  <c:v>647.17322834645665</c:v>
                </c:pt>
                <c:pt idx="32">
                  <c:v>695.38582677165357</c:v>
                </c:pt>
                <c:pt idx="33">
                  <c:v>706.81102362204729</c:v>
                </c:pt>
                <c:pt idx="34">
                  <c:v>624.34547908232116</c:v>
                </c:pt>
                <c:pt idx="35">
                  <c:v>668.44804318488525</c:v>
                </c:pt>
                <c:pt idx="36">
                  <c:v>497.2285418821096</c:v>
                </c:pt>
                <c:pt idx="37">
                  <c:v>497.2285418821096</c:v>
                </c:pt>
                <c:pt idx="38">
                  <c:v>481.85552407932016</c:v>
                </c:pt>
                <c:pt idx="39">
                  <c:v>539.09985935302393</c:v>
                </c:pt>
                <c:pt idx="40">
                  <c:v>537.98449612403101</c:v>
                </c:pt>
                <c:pt idx="41">
                  <c:v>390.77764751856193</c:v>
                </c:pt>
                <c:pt idx="42">
                  <c:v>412.27041813208285</c:v>
                </c:pt>
                <c:pt idx="43">
                  <c:v>470.88706525986714</c:v>
                </c:pt>
                <c:pt idx="44">
                  <c:v>530.80308030803076</c:v>
                </c:pt>
                <c:pt idx="45">
                  <c:v>555.14301430143018</c:v>
                </c:pt>
                <c:pt idx="46">
                  <c:v>559.81843726359023</c:v>
                </c:pt>
                <c:pt idx="47">
                  <c:v>565.11401707554307</c:v>
                </c:pt>
                <c:pt idx="48">
                  <c:v>434.95145631067959</c:v>
                </c:pt>
                <c:pt idx="49">
                  <c:v>547.57281553398059</c:v>
                </c:pt>
                <c:pt idx="50">
                  <c:v>597.08737864077671</c:v>
                </c:pt>
                <c:pt idx="51">
                  <c:v>462.11272863008588</c:v>
                </c:pt>
                <c:pt idx="52">
                  <c:v>467.33855916386716</c:v>
                </c:pt>
                <c:pt idx="53">
                  <c:v>533.40798805524457</c:v>
                </c:pt>
                <c:pt idx="54">
                  <c:v>533.40798805524457</c:v>
                </c:pt>
                <c:pt idx="55">
                  <c:v>533.40798805524457</c:v>
                </c:pt>
                <c:pt idx="56">
                  <c:v>533.40798805524457</c:v>
                </c:pt>
                <c:pt idx="57">
                  <c:v>550.20530048525575</c:v>
                </c:pt>
                <c:pt idx="58">
                  <c:v>550.20530048525575</c:v>
                </c:pt>
                <c:pt idx="59">
                  <c:v>550.20530048525575</c:v>
                </c:pt>
                <c:pt idx="60">
                  <c:v>592.12945936005895</c:v>
                </c:pt>
                <c:pt idx="61">
                  <c:v>592.12945936005895</c:v>
                </c:pt>
                <c:pt idx="62">
                  <c:v>584.03824935638102</c:v>
                </c:pt>
                <c:pt idx="63">
                  <c:v>584.03824935638102</c:v>
                </c:pt>
                <c:pt idx="64">
                  <c:v>473.9746543778802</c:v>
                </c:pt>
                <c:pt idx="65">
                  <c:v>487.73118279569894</c:v>
                </c:pt>
                <c:pt idx="66">
                  <c:v>526.75268817204301</c:v>
                </c:pt>
                <c:pt idx="67">
                  <c:v>556.02150537634407</c:v>
                </c:pt>
                <c:pt idx="68">
                  <c:v>590.16129032258061</c:v>
                </c:pt>
                <c:pt idx="69">
                  <c:v>565.44968833481744</c:v>
                </c:pt>
                <c:pt idx="70">
                  <c:v>603.73998219056102</c:v>
                </c:pt>
                <c:pt idx="71">
                  <c:v>646.48263579697243</c:v>
                </c:pt>
                <c:pt idx="72">
                  <c:v>603.73998219056102</c:v>
                </c:pt>
                <c:pt idx="73">
                  <c:v>646.48263579697243</c:v>
                </c:pt>
                <c:pt idx="74">
                  <c:v>630.09795191451474</c:v>
                </c:pt>
                <c:pt idx="75">
                  <c:v>670.48975957257346</c:v>
                </c:pt>
                <c:pt idx="76">
                  <c:v>500.45808520384793</c:v>
                </c:pt>
                <c:pt idx="77">
                  <c:v>500.45808520384793</c:v>
                </c:pt>
                <c:pt idx="78">
                  <c:v>590.23430513324979</c:v>
                </c:pt>
                <c:pt idx="79">
                  <c:v>384.15300546448088</c:v>
                </c:pt>
                <c:pt idx="80">
                  <c:v>313.86006026113154</c:v>
                </c:pt>
                <c:pt idx="81">
                  <c:v>373.91987431264732</c:v>
                </c:pt>
                <c:pt idx="82">
                  <c:v>408.80813666436256</c:v>
                </c:pt>
                <c:pt idx="83">
                  <c:v>496.27791563275434</c:v>
                </c:pt>
                <c:pt idx="84">
                  <c:v>516.12903225806451</c:v>
                </c:pt>
                <c:pt idx="85">
                  <c:v>570.0325732899023</c:v>
                </c:pt>
                <c:pt idx="86">
                  <c:v>559.17480998914232</c:v>
                </c:pt>
                <c:pt idx="87">
                  <c:v>601.2486427795875</c:v>
                </c:pt>
                <c:pt idx="88">
                  <c:v>580.8903365906624</c:v>
                </c:pt>
                <c:pt idx="89">
                  <c:v>586.31921824104234</c:v>
                </c:pt>
                <c:pt idx="90">
                  <c:v>590.09546539379483</c:v>
                </c:pt>
                <c:pt idx="91">
                  <c:v>492.89780077619668</c:v>
                </c:pt>
                <c:pt idx="92">
                  <c:v>545.71798188874516</c:v>
                </c:pt>
                <c:pt idx="93">
                  <c:v>572.12160413971537</c:v>
                </c:pt>
                <c:pt idx="94">
                  <c:v>516.59455687369154</c:v>
                </c:pt>
                <c:pt idx="95">
                  <c:v>299.0135635018496</c:v>
                </c:pt>
                <c:pt idx="96">
                  <c:v>321.82490752157833</c:v>
                </c:pt>
                <c:pt idx="97">
                  <c:v>441.82509505703422</c:v>
                </c:pt>
                <c:pt idx="98">
                  <c:v>475.69955817378496</c:v>
                </c:pt>
                <c:pt idx="99">
                  <c:v>500.7363770250368</c:v>
                </c:pt>
                <c:pt idx="100">
                  <c:v>573.41638354095892</c:v>
                </c:pt>
                <c:pt idx="101">
                  <c:v>311.84375</c:v>
                </c:pt>
                <c:pt idx="102">
                  <c:v>385.86387434554973</c:v>
                </c:pt>
                <c:pt idx="103">
                  <c:v>385.86387434554973</c:v>
                </c:pt>
                <c:pt idx="104">
                  <c:v>419.11392405063293</c:v>
                </c:pt>
                <c:pt idx="105">
                  <c:v>419.11392405063293</c:v>
                </c:pt>
                <c:pt idx="106">
                  <c:v>426.89839572192511</c:v>
                </c:pt>
                <c:pt idx="107">
                  <c:v>489.94652406417111</c:v>
                </c:pt>
                <c:pt idx="108">
                  <c:v>507.13749060856497</c:v>
                </c:pt>
                <c:pt idx="109">
                  <c:v>544.70323065364391</c:v>
                </c:pt>
                <c:pt idx="110">
                  <c:v>546.15577260205362</c:v>
                </c:pt>
                <c:pt idx="111">
                  <c:v>590.80891560230407</c:v>
                </c:pt>
                <c:pt idx="112">
                  <c:v>561.36275648470769</c:v>
                </c:pt>
                <c:pt idx="113">
                  <c:v>598.52884243128142</c:v>
                </c:pt>
                <c:pt idx="114">
                  <c:v>647.27921498661908</c:v>
                </c:pt>
                <c:pt idx="115">
                  <c:v>706.95807314897422</c:v>
                </c:pt>
                <c:pt idx="116">
                  <c:v>470.32967032967031</c:v>
                </c:pt>
                <c:pt idx="117">
                  <c:v>461.53846153846155</c:v>
                </c:pt>
                <c:pt idx="118">
                  <c:v>221.42857142857142</c:v>
                </c:pt>
                <c:pt idx="119">
                  <c:v>383.33333333333331</c:v>
                </c:pt>
              </c:numCache>
            </c:numRef>
          </c:xVal>
          <c:yVal>
            <c:numRef>
              <c:f>'5.) Data for representation'!$I$6:$I$125</c:f>
              <c:numCache>
                <c:formatCode>General</c:formatCode>
                <c:ptCount val="120"/>
                <c:pt idx="0">
                  <c:v>6390</c:v>
                </c:pt>
                <c:pt idx="1">
                  <c:v>6667</c:v>
                </c:pt>
                <c:pt idx="2">
                  <c:v>5740</c:v>
                </c:pt>
                <c:pt idx="3">
                  <c:v>6940</c:v>
                </c:pt>
                <c:pt idx="4">
                  <c:v>6950</c:v>
                </c:pt>
                <c:pt idx="5">
                  <c:v>6112</c:v>
                </c:pt>
                <c:pt idx="6">
                  <c:v>6500</c:v>
                </c:pt>
                <c:pt idx="7">
                  <c:v>5930</c:v>
                </c:pt>
                <c:pt idx="8">
                  <c:v>7400</c:v>
                </c:pt>
                <c:pt idx="9">
                  <c:v>5600</c:v>
                </c:pt>
                <c:pt idx="10">
                  <c:v>6700</c:v>
                </c:pt>
                <c:pt idx="11">
                  <c:v>6940</c:v>
                </c:pt>
                <c:pt idx="12">
                  <c:v>9300</c:v>
                </c:pt>
                <c:pt idx="13">
                  <c:v>5400</c:v>
                </c:pt>
                <c:pt idx="14">
                  <c:v>6940</c:v>
                </c:pt>
                <c:pt idx="15">
                  <c:v>2648</c:v>
                </c:pt>
                <c:pt idx="16">
                  <c:v>3815</c:v>
                </c:pt>
                <c:pt idx="17">
                  <c:v>5200</c:v>
                </c:pt>
                <c:pt idx="18">
                  <c:v>5900</c:v>
                </c:pt>
                <c:pt idx="19">
                  <c:v>4170</c:v>
                </c:pt>
                <c:pt idx="20">
                  <c:v>4720</c:v>
                </c:pt>
                <c:pt idx="21">
                  <c:v>2850</c:v>
                </c:pt>
                <c:pt idx="22">
                  <c:v>4800</c:v>
                </c:pt>
                <c:pt idx="23">
                  <c:v>4176</c:v>
                </c:pt>
                <c:pt idx="24">
                  <c:v>3820</c:v>
                </c:pt>
                <c:pt idx="25">
                  <c:v>4398</c:v>
                </c:pt>
                <c:pt idx="26">
                  <c:v>5991</c:v>
                </c:pt>
                <c:pt idx="27">
                  <c:v>5570</c:v>
                </c:pt>
                <c:pt idx="28">
                  <c:v>5436</c:v>
                </c:pt>
                <c:pt idx="29">
                  <c:v>5460</c:v>
                </c:pt>
                <c:pt idx="30">
                  <c:v>7130</c:v>
                </c:pt>
                <c:pt idx="31">
                  <c:v>6570</c:v>
                </c:pt>
                <c:pt idx="32">
                  <c:v>6570</c:v>
                </c:pt>
                <c:pt idx="33">
                  <c:v>6110</c:v>
                </c:pt>
                <c:pt idx="34">
                  <c:v>7250</c:v>
                </c:pt>
                <c:pt idx="35">
                  <c:v>6295</c:v>
                </c:pt>
                <c:pt idx="36">
                  <c:v>3056</c:v>
                </c:pt>
                <c:pt idx="37">
                  <c:v>3148</c:v>
                </c:pt>
                <c:pt idx="38">
                  <c:v>2553</c:v>
                </c:pt>
                <c:pt idx="39">
                  <c:v>2876</c:v>
                </c:pt>
                <c:pt idx="40">
                  <c:v>3004</c:v>
                </c:pt>
                <c:pt idx="41">
                  <c:v>3240</c:v>
                </c:pt>
                <c:pt idx="42">
                  <c:v>3060</c:v>
                </c:pt>
                <c:pt idx="43">
                  <c:v>3700</c:v>
                </c:pt>
                <c:pt idx="44">
                  <c:v>3982</c:v>
                </c:pt>
                <c:pt idx="45">
                  <c:v>4074</c:v>
                </c:pt>
                <c:pt idx="46">
                  <c:v>4537</c:v>
                </c:pt>
                <c:pt idx="47">
                  <c:v>4260</c:v>
                </c:pt>
                <c:pt idx="48">
                  <c:v>3735</c:v>
                </c:pt>
                <c:pt idx="49">
                  <c:v>5280</c:v>
                </c:pt>
                <c:pt idx="50">
                  <c:v>4917</c:v>
                </c:pt>
                <c:pt idx="51">
                  <c:v>6960</c:v>
                </c:pt>
                <c:pt idx="52">
                  <c:v>7500</c:v>
                </c:pt>
                <c:pt idx="53">
                  <c:v>7417</c:v>
                </c:pt>
                <c:pt idx="54">
                  <c:v>9830</c:v>
                </c:pt>
                <c:pt idx="55">
                  <c:v>7800</c:v>
                </c:pt>
                <c:pt idx="56">
                  <c:v>10843</c:v>
                </c:pt>
                <c:pt idx="57">
                  <c:v>8700</c:v>
                </c:pt>
                <c:pt idx="58">
                  <c:v>5900</c:v>
                </c:pt>
                <c:pt idx="59">
                  <c:v>6500</c:v>
                </c:pt>
                <c:pt idx="60">
                  <c:v>7400</c:v>
                </c:pt>
                <c:pt idx="61">
                  <c:v>8300</c:v>
                </c:pt>
                <c:pt idx="62">
                  <c:v>9600</c:v>
                </c:pt>
                <c:pt idx="63">
                  <c:v>9800</c:v>
                </c:pt>
                <c:pt idx="64">
                  <c:v>2400</c:v>
                </c:pt>
                <c:pt idx="65">
                  <c:v>2800</c:v>
                </c:pt>
                <c:pt idx="66">
                  <c:v>2800</c:v>
                </c:pt>
                <c:pt idx="67">
                  <c:v>2200</c:v>
                </c:pt>
                <c:pt idx="68">
                  <c:v>2400</c:v>
                </c:pt>
                <c:pt idx="69">
                  <c:v>3300</c:v>
                </c:pt>
                <c:pt idx="70">
                  <c:v>3800</c:v>
                </c:pt>
                <c:pt idx="71">
                  <c:v>4720</c:v>
                </c:pt>
                <c:pt idx="72">
                  <c:v>5400</c:v>
                </c:pt>
                <c:pt idx="73">
                  <c:v>4720</c:v>
                </c:pt>
                <c:pt idx="74">
                  <c:v>3787</c:v>
                </c:pt>
                <c:pt idx="75">
                  <c:v>4143</c:v>
                </c:pt>
                <c:pt idx="76">
                  <c:v>4400</c:v>
                </c:pt>
                <c:pt idx="77">
                  <c:v>2500</c:v>
                </c:pt>
                <c:pt idx="78">
                  <c:v>10000</c:v>
                </c:pt>
                <c:pt idx="79">
                  <c:v>2750</c:v>
                </c:pt>
                <c:pt idx="80">
                  <c:v>2100</c:v>
                </c:pt>
                <c:pt idx="81">
                  <c:v>3000</c:v>
                </c:pt>
                <c:pt idx="82">
                  <c:v>6500</c:v>
                </c:pt>
                <c:pt idx="83">
                  <c:v>3900</c:v>
                </c:pt>
                <c:pt idx="84">
                  <c:v>6600</c:v>
                </c:pt>
                <c:pt idx="85">
                  <c:v>4300</c:v>
                </c:pt>
                <c:pt idx="86">
                  <c:v>4100</c:v>
                </c:pt>
                <c:pt idx="87">
                  <c:v>4340</c:v>
                </c:pt>
                <c:pt idx="88">
                  <c:v>5800</c:v>
                </c:pt>
                <c:pt idx="89">
                  <c:v>4800</c:v>
                </c:pt>
                <c:pt idx="90">
                  <c:v>4578</c:v>
                </c:pt>
                <c:pt idx="91">
                  <c:v>3870</c:v>
                </c:pt>
                <c:pt idx="92">
                  <c:v>3650</c:v>
                </c:pt>
                <c:pt idx="93">
                  <c:v>3340</c:v>
                </c:pt>
                <c:pt idx="94">
                  <c:v>7222.8</c:v>
                </c:pt>
                <c:pt idx="95">
                  <c:v>2170</c:v>
                </c:pt>
                <c:pt idx="96">
                  <c:v>3260</c:v>
                </c:pt>
                <c:pt idx="97">
                  <c:v>3540</c:v>
                </c:pt>
                <c:pt idx="98">
                  <c:v>4350</c:v>
                </c:pt>
                <c:pt idx="99">
                  <c:v>3600</c:v>
                </c:pt>
                <c:pt idx="100">
                  <c:v>9410</c:v>
                </c:pt>
                <c:pt idx="101">
                  <c:v>1195</c:v>
                </c:pt>
                <c:pt idx="102">
                  <c:v>1705</c:v>
                </c:pt>
                <c:pt idx="103">
                  <c:v>1705</c:v>
                </c:pt>
                <c:pt idx="104">
                  <c:v>2872</c:v>
                </c:pt>
                <c:pt idx="105">
                  <c:v>1668</c:v>
                </c:pt>
                <c:pt idx="106">
                  <c:v>3410</c:v>
                </c:pt>
                <c:pt idx="107">
                  <c:v>3170</c:v>
                </c:pt>
                <c:pt idx="108">
                  <c:v>2200</c:v>
                </c:pt>
                <c:pt idx="109">
                  <c:v>3700</c:v>
                </c:pt>
                <c:pt idx="110">
                  <c:v>2200</c:v>
                </c:pt>
                <c:pt idx="111">
                  <c:v>3300</c:v>
                </c:pt>
                <c:pt idx="112">
                  <c:v>4075</c:v>
                </c:pt>
                <c:pt idx="113">
                  <c:v>5555</c:v>
                </c:pt>
                <c:pt idx="114">
                  <c:v>6400</c:v>
                </c:pt>
                <c:pt idx="115">
                  <c:v>6000</c:v>
                </c:pt>
                <c:pt idx="116">
                  <c:v>3770</c:v>
                </c:pt>
                <c:pt idx="117">
                  <c:v>3540</c:v>
                </c:pt>
                <c:pt idx="118">
                  <c:v>1800</c:v>
                </c:pt>
                <c:pt idx="119">
                  <c:v>4000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94D9-41F0-8B15-87B85FA517D5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D9-41F0-8B15-87B85FA517D5}"/>
                </c:ext>
              </c:extLst>
            </c:dLbl>
            <c:dLbl>
              <c:idx val="10"/>
              <c:layout>
                <c:manualLayout>
                  <c:x val="0"/>
                  <c:y val="-1.1454567756925101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a340-600</a:t>
                    </a:r>
                  </a:p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a340-500</a:t>
                    </a:r>
                    <a:endParaRPr lang="mr-IN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4D9-41F0-8B15-87B85FA517D5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is-I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b777-200LR</a:t>
                    </a:r>
                    <a:endParaRPr lang="is-IS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4D9-41F0-8B15-87B85FA517D5}"/>
                </c:ext>
              </c:extLst>
            </c:dLbl>
            <c:dLbl>
              <c:idx val="40"/>
              <c:layout/>
              <c:tx>
                <c:rich>
                  <a:bodyPr/>
                  <a:lstStyle/>
                  <a:p>
                    <a:r>
                      <a:rPr lang="mr-IN"/>
                      <a:t>Il-86</a:t>
                    </a:r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94D9-41F0-8B15-87B85FA517D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representation'!$Q$6:$Q$49</c:f>
              <c:numCache>
                <c:formatCode>0.00</c:formatCode>
                <c:ptCount val="44"/>
                <c:pt idx="0">
                  <c:v>634.61538461538464</c:v>
                </c:pt>
                <c:pt idx="1">
                  <c:v>660.38461538461536</c:v>
                </c:pt>
                <c:pt idx="2">
                  <c:v>657.53424657534242</c:v>
                </c:pt>
                <c:pt idx="3">
                  <c:v>748.85844748858449</c:v>
                </c:pt>
                <c:pt idx="4">
                  <c:v>669.24778761061941</c:v>
                </c:pt>
                <c:pt idx="5">
                  <c:v>669.24778761061941</c:v>
                </c:pt>
                <c:pt idx="6">
                  <c:v>539.78494623655911</c:v>
                </c:pt>
                <c:pt idx="7">
                  <c:v>539.78494623655911</c:v>
                </c:pt>
                <c:pt idx="8">
                  <c:v>757.36711649683275</c:v>
                </c:pt>
                <c:pt idx="9">
                  <c:v>761.49820985954273</c:v>
                </c:pt>
                <c:pt idx="10">
                  <c:v>868.96867139263657</c:v>
                </c:pt>
                <c:pt idx="11">
                  <c:v>868.96867139263657</c:v>
                </c:pt>
                <c:pt idx="12">
                  <c:v>633.48416289592762</c:v>
                </c:pt>
                <c:pt idx="13">
                  <c:v>680.59444324790002</c:v>
                </c:pt>
                <c:pt idx="14">
                  <c:v>680.47337278106511</c:v>
                </c:pt>
                <c:pt idx="15">
                  <c:v>621.33072407045006</c:v>
                </c:pt>
                <c:pt idx="16">
                  <c:v>652.44618395303326</c:v>
                </c:pt>
                <c:pt idx="17">
                  <c:v>739.33463796477497</c:v>
                </c:pt>
                <c:pt idx="18">
                  <c:v>739.33463796477497</c:v>
                </c:pt>
                <c:pt idx="19">
                  <c:v>786.28571428571433</c:v>
                </c:pt>
                <c:pt idx="20">
                  <c:v>808.12274368231044</c:v>
                </c:pt>
                <c:pt idx="21">
                  <c:v>504.41228379809388</c:v>
                </c:pt>
                <c:pt idx="22">
                  <c:v>632.54500529474058</c:v>
                </c:pt>
                <c:pt idx="23">
                  <c:v>560.53653370984819</c:v>
                </c:pt>
                <c:pt idx="24">
                  <c:v>659.72467349099895</c:v>
                </c:pt>
                <c:pt idx="25">
                  <c:v>702.09838321293432</c:v>
                </c:pt>
                <c:pt idx="26">
                  <c:v>577.84011220196351</c:v>
                </c:pt>
                <c:pt idx="27">
                  <c:v>695.53529686769514</c:v>
                </c:pt>
                <c:pt idx="28">
                  <c:v>795.4487179487179</c:v>
                </c:pt>
                <c:pt idx="29">
                  <c:v>699.78962131837307</c:v>
                </c:pt>
                <c:pt idx="30">
                  <c:v>804.79166666666663</c:v>
                </c:pt>
                <c:pt idx="31">
                  <c:v>682.0205148054963</c:v>
                </c:pt>
                <c:pt idx="32">
                  <c:v>682.0205148054963</c:v>
                </c:pt>
                <c:pt idx="33">
                  <c:v>604.58885941644564</c:v>
                </c:pt>
                <c:pt idx="34">
                  <c:v>673.76923076923072</c:v>
                </c:pt>
                <c:pt idx="35">
                  <c:v>673.76923076923072</c:v>
                </c:pt>
                <c:pt idx="36">
                  <c:v>591.0454545454545</c:v>
                </c:pt>
                <c:pt idx="37">
                  <c:v>743.0460448642267</c:v>
                </c:pt>
                <c:pt idx="38">
                  <c:v>743.0460448642267</c:v>
                </c:pt>
                <c:pt idx="39">
                  <c:v>806.41487164355271</c:v>
                </c:pt>
                <c:pt idx="40">
                  <c:v>716.66666666666663</c:v>
                </c:pt>
                <c:pt idx="41">
                  <c:v>714.28571428571433</c:v>
                </c:pt>
                <c:pt idx="42">
                  <c:v>771.42857142857144</c:v>
                </c:pt>
                <c:pt idx="43">
                  <c:v>757.14285714285711</c:v>
                </c:pt>
              </c:numCache>
            </c:numRef>
          </c:xVal>
          <c:yVal>
            <c:numRef>
              <c:f>'5.) Data for representation'!$V$6:$V$49</c:f>
              <c:numCache>
                <c:formatCode>General</c:formatCode>
                <c:ptCount val="44"/>
                <c:pt idx="0">
                  <c:v>5375</c:v>
                </c:pt>
                <c:pt idx="1">
                  <c:v>7500</c:v>
                </c:pt>
                <c:pt idx="2">
                  <c:v>6500</c:v>
                </c:pt>
                <c:pt idx="3">
                  <c:v>9540</c:v>
                </c:pt>
                <c:pt idx="4">
                  <c:v>13450</c:v>
                </c:pt>
                <c:pt idx="5">
                  <c:v>11750</c:v>
                </c:pt>
                <c:pt idx="6">
                  <c:v>15094</c:v>
                </c:pt>
                <c:pt idx="7">
                  <c:v>13334</c:v>
                </c:pt>
                <c:pt idx="8">
                  <c:v>12400</c:v>
                </c:pt>
                <c:pt idx="9">
                  <c:v>13500</c:v>
                </c:pt>
                <c:pt idx="10">
                  <c:v>16670</c:v>
                </c:pt>
                <c:pt idx="11">
                  <c:v>14450</c:v>
                </c:pt>
                <c:pt idx="12">
                  <c:v>15000</c:v>
                </c:pt>
                <c:pt idx="13">
                  <c:v>16100</c:v>
                </c:pt>
                <c:pt idx="14">
                  <c:v>14800</c:v>
                </c:pt>
                <c:pt idx="15">
                  <c:v>10800</c:v>
                </c:pt>
                <c:pt idx="16">
                  <c:v>8560</c:v>
                </c:pt>
                <c:pt idx="17">
                  <c:v>12150</c:v>
                </c:pt>
                <c:pt idx="18">
                  <c:v>11720</c:v>
                </c:pt>
                <c:pt idx="19">
                  <c:v>14200</c:v>
                </c:pt>
                <c:pt idx="20">
                  <c:v>14320</c:v>
                </c:pt>
                <c:pt idx="21">
                  <c:v>7200</c:v>
                </c:pt>
                <c:pt idx="22">
                  <c:v>12200</c:v>
                </c:pt>
                <c:pt idx="23">
                  <c:v>7200</c:v>
                </c:pt>
                <c:pt idx="24">
                  <c:v>11070</c:v>
                </c:pt>
                <c:pt idx="25">
                  <c:v>10415</c:v>
                </c:pt>
                <c:pt idx="26">
                  <c:v>9700</c:v>
                </c:pt>
                <c:pt idx="27">
                  <c:v>13080</c:v>
                </c:pt>
                <c:pt idx="28">
                  <c:v>19350</c:v>
                </c:pt>
                <c:pt idx="29">
                  <c:v>11165</c:v>
                </c:pt>
                <c:pt idx="30">
                  <c:v>13649</c:v>
                </c:pt>
                <c:pt idx="31">
                  <c:v>16170</c:v>
                </c:pt>
                <c:pt idx="32">
                  <c:v>13500</c:v>
                </c:pt>
                <c:pt idx="33">
                  <c:v>13620</c:v>
                </c:pt>
                <c:pt idx="34">
                  <c:v>14140</c:v>
                </c:pt>
                <c:pt idx="35">
                  <c:v>11910</c:v>
                </c:pt>
                <c:pt idx="36">
                  <c:v>6500</c:v>
                </c:pt>
                <c:pt idx="37">
                  <c:v>9600</c:v>
                </c:pt>
                <c:pt idx="38">
                  <c:v>9400</c:v>
                </c:pt>
                <c:pt idx="39">
                  <c:v>12455</c:v>
                </c:pt>
                <c:pt idx="40">
                  <c:v>5000</c:v>
                </c:pt>
                <c:pt idx="41">
                  <c:v>11500</c:v>
                </c:pt>
                <c:pt idx="42">
                  <c:v>12800</c:v>
                </c:pt>
                <c:pt idx="43">
                  <c:v>10000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8-94D9-41F0-8B15-87B85FA517D5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1"/>
              <c:layout>
                <c:manualLayout>
                  <c:x val="-0.13448505385453199"/>
                  <c:y val="-0.1451216453775479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Piper PA-31 Navajo</a:t>
                    </a: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94D9-41F0-8B15-87B85FA517D5}"/>
                </c:ext>
              </c:extLst>
            </c:dLbl>
            <c:dLbl>
              <c:idx val="21"/>
              <c:layout>
                <c:manualLayout>
                  <c:x val="-0.12727802035963395"/>
                  <c:y val="-1.03233344207606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Tu-114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94D9-41F0-8B15-87B85FA517D5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representation'!$AD$6:$AD$48</c:f>
              <c:numCache>
                <c:formatCode>0.00</c:formatCode>
                <c:ptCount val="43"/>
                <c:pt idx="0">
                  <c:v>341.28440366972478</c:v>
                </c:pt>
                <c:pt idx="1">
                  <c:v>377.04918032786884</c:v>
                </c:pt>
                <c:pt idx="2">
                  <c:v>249.47499999999999</c:v>
                </c:pt>
                <c:pt idx="3">
                  <c:v>302.68382352941177</c:v>
                </c:pt>
                <c:pt idx="4">
                  <c:v>347.06405693950177</c:v>
                </c:pt>
                <c:pt idx="5">
                  <c:v>476.265625</c:v>
                </c:pt>
                <c:pt idx="6">
                  <c:v>246.72209026128266</c:v>
                </c:pt>
                <c:pt idx="7">
                  <c:v>292.04086481349486</c:v>
                </c:pt>
                <c:pt idx="8">
                  <c:v>202.74914089347078</c:v>
                </c:pt>
                <c:pt idx="9">
                  <c:v>291.87817258883251</c:v>
                </c:pt>
                <c:pt idx="10">
                  <c:v>349.26470588235293</c:v>
                </c:pt>
                <c:pt idx="11">
                  <c:v>138.40375586854461</c:v>
                </c:pt>
                <c:pt idx="12">
                  <c:v>459.16666666666669</c:v>
                </c:pt>
                <c:pt idx="13">
                  <c:v>280.07468658308881</c:v>
                </c:pt>
                <c:pt idx="14">
                  <c:v>163.64551863041291</c:v>
                </c:pt>
                <c:pt idx="15">
                  <c:v>221.55085599194362</c:v>
                </c:pt>
                <c:pt idx="16">
                  <c:v>375.49019607843138</c:v>
                </c:pt>
                <c:pt idx="17">
                  <c:v>180.54162487462386</c:v>
                </c:pt>
                <c:pt idx="18">
                  <c:v>457.14285714285717</c:v>
                </c:pt>
                <c:pt idx="19">
                  <c:v>457.14285714285717</c:v>
                </c:pt>
                <c:pt idx="20">
                  <c:v>286.93528693528691</c:v>
                </c:pt>
                <c:pt idx="21">
                  <c:v>549.66248794599801</c:v>
                </c:pt>
                <c:pt idx="22">
                  <c:v>292.84802043422735</c:v>
                </c:pt>
                <c:pt idx="23">
                  <c:v>275.95238095238096</c:v>
                </c:pt>
                <c:pt idx="24">
                  <c:v>334.02884320343662</c:v>
                </c:pt>
                <c:pt idx="25">
                  <c:v>273.9220779220779</c:v>
                </c:pt>
                <c:pt idx="26">
                  <c:v>227.27272727272728</c:v>
                </c:pt>
                <c:pt idx="27">
                  <c:v>282.47142857142859</c:v>
                </c:pt>
                <c:pt idx="28">
                  <c:v>297.42857142857144</c:v>
                </c:pt>
                <c:pt idx="29">
                  <c:v>391.5</c:v>
                </c:pt>
                <c:pt idx="30">
                  <c:v>169.62962962962962</c:v>
                </c:pt>
                <c:pt idx="31">
                  <c:v>205.84615384615384</c:v>
                </c:pt>
                <c:pt idx="32">
                  <c:v>196.875</c:v>
                </c:pt>
                <c:pt idx="33">
                  <c:v>236.25</c:v>
                </c:pt>
                <c:pt idx="34">
                  <c:v>259.86111111111109</c:v>
                </c:pt>
                <c:pt idx="35">
                  <c:v>195.1219512195122</c:v>
                </c:pt>
                <c:pt idx="36" formatCode="General">
                  <c:v>139.792</c:v>
                </c:pt>
                <c:pt idx="37">
                  <c:v>169.48398576512454</c:v>
                </c:pt>
                <c:pt idx="38">
                  <c:v>190.28960817717206</c:v>
                </c:pt>
                <c:pt idx="39">
                  <c:v>349.75</c:v>
                </c:pt>
                <c:pt idx="40">
                  <c:v>178.42639593908629</c:v>
                </c:pt>
                <c:pt idx="41">
                  <c:v>338.46153846153845</c:v>
                </c:pt>
                <c:pt idx="42">
                  <c:v>381.53846153846155</c:v>
                </c:pt>
              </c:numCache>
            </c:numRef>
          </c:xVal>
          <c:yVal>
            <c:numRef>
              <c:f>'5.) Data for representation'!$AI$6:$AI$48</c:f>
              <c:numCache>
                <c:formatCode>General</c:formatCode>
                <c:ptCount val="43"/>
                <c:pt idx="0">
                  <c:v>1302</c:v>
                </c:pt>
                <c:pt idx="1">
                  <c:v>1404</c:v>
                </c:pt>
                <c:pt idx="2">
                  <c:v>1280</c:v>
                </c:pt>
                <c:pt idx="3">
                  <c:v>2084</c:v>
                </c:pt>
                <c:pt idx="4">
                  <c:v>1711</c:v>
                </c:pt>
                <c:pt idx="5">
                  <c:v>2040</c:v>
                </c:pt>
                <c:pt idx="6">
                  <c:v>1695</c:v>
                </c:pt>
                <c:pt idx="7">
                  <c:v>1595</c:v>
                </c:pt>
                <c:pt idx="8">
                  <c:v>1964</c:v>
                </c:pt>
                <c:pt idx="9">
                  <c:v>1750</c:v>
                </c:pt>
                <c:pt idx="10">
                  <c:v>1852</c:v>
                </c:pt>
                <c:pt idx="11">
                  <c:v>1875</c:v>
                </c:pt>
                <c:pt idx="12">
                  <c:v>4075</c:v>
                </c:pt>
                <c:pt idx="13">
                  <c:v>2400</c:v>
                </c:pt>
                <c:pt idx="14">
                  <c:v>1365</c:v>
                </c:pt>
                <c:pt idx="15">
                  <c:v>1650</c:v>
                </c:pt>
                <c:pt idx="16">
                  <c:v>3700</c:v>
                </c:pt>
                <c:pt idx="17">
                  <c:v>1305</c:v>
                </c:pt>
                <c:pt idx="18">
                  <c:v>6200</c:v>
                </c:pt>
                <c:pt idx="19">
                  <c:v>6500</c:v>
                </c:pt>
                <c:pt idx="20">
                  <c:v>1000</c:v>
                </c:pt>
                <c:pt idx="21">
                  <c:v>8950</c:v>
                </c:pt>
                <c:pt idx="22">
                  <c:v>1825</c:v>
                </c:pt>
                <c:pt idx="23">
                  <c:v>1260</c:v>
                </c:pt>
                <c:pt idx="24">
                  <c:v>1433</c:v>
                </c:pt>
                <c:pt idx="25">
                  <c:v>1715</c:v>
                </c:pt>
                <c:pt idx="26">
                  <c:v>2220</c:v>
                </c:pt>
                <c:pt idx="27">
                  <c:v>2600</c:v>
                </c:pt>
                <c:pt idx="28">
                  <c:v>1700</c:v>
                </c:pt>
                <c:pt idx="29">
                  <c:v>2740</c:v>
                </c:pt>
                <c:pt idx="30">
                  <c:v>2446</c:v>
                </c:pt>
                <c:pt idx="31">
                  <c:v>2455</c:v>
                </c:pt>
                <c:pt idx="32">
                  <c:v>3185</c:v>
                </c:pt>
                <c:pt idx="33">
                  <c:v>3345</c:v>
                </c:pt>
                <c:pt idx="34">
                  <c:v>4945</c:v>
                </c:pt>
                <c:pt idx="35">
                  <c:v>2680</c:v>
                </c:pt>
                <c:pt idx="36">
                  <c:v>1982</c:v>
                </c:pt>
                <c:pt idx="37">
                  <c:v>3410</c:v>
                </c:pt>
                <c:pt idx="38">
                  <c:v>2135</c:v>
                </c:pt>
                <c:pt idx="39">
                  <c:v>1852</c:v>
                </c:pt>
                <c:pt idx="40">
                  <c:v>1533</c:v>
                </c:pt>
                <c:pt idx="41">
                  <c:v>1270</c:v>
                </c:pt>
                <c:pt idx="42">
                  <c:v>1270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C-94D9-41F0-8B15-87B85FA517D5}"/>
            </c:ext>
          </c:extLst>
        </c:ser>
        <c:axId val="239219456"/>
        <c:axId val="239220992"/>
      </c:scatterChart>
      <c:valAx>
        <c:axId val="2392194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Wing Loading (kg/m</a:t>
                </a:r>
                <a:r>
                  <a:rPr lang="es-ES_tradnl" sz="1000" b="0" i="0" baseline="30000">
                    <a:effectLst/>
                  </a:rPr>
                  <a:t>2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9588356982936035"/>
              <c:y val="0.90474384796688423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220992"/>
        <c:crosses val="autoZero"/>
        <c:crossBetween val="midCat"/>
      </c:valAx>
      <c:valAx>
        <c:axId val="2392209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Range (km)</a:t>
                </a:r>
                <a:endParaRPr lang="es-ES_tradnl" sz="1000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219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5083004408979621"/>
          <c:w val="1"/>
          <c:h val="4.9169955910203816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8694640633670977E-2"/>
          <c:y val="2.1176381299332084E-2"/>
          <c:w val="0.87142039750941225"/>
          <c:h val="0.8296226472374012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4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b737-400</a:t>
                    </a:r>
                    <a:endParaRPr lang="mr-IN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791-462F-B862-551C7739C144}"/>
                </c:ext>
              </c:extLst>
            </c:dLbl>
            <c:dLbl>
              <c:idx val="82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l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791-462F-B862-551C7739C144}"/>
                </c:ext>
              </c:extLst>
            </c:dLbl>
            <c:dLbl>
              <c:idx val="94"/>
              <c:layout>
                <c:manualLayout>
                  <c:x val="-0.25969650234229602"/>
                  <c:y val="-0.1972596231448849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791-462F-B862-551C7739C14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representation'!$E$6:$E$125</c:f>
              <c:numCache>
                <c:formatCode>0.00</c:formatCode>
                <c:ptCount val="120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  <c:pt idx="36">
                  <c:v>71.508523491959934</c:v>
                </c:pt>
                <c:pt idx="37">
                  <c:v>71.508523491959934</c:v>
                </c:pt>
                <c:pt idx="38">
                  <c:v>57.347500209263799</c:v>
                </c:pt>
                <c:pt idx="39">
                  <c:v>63.934374136806284</c:v>
                </c:pt>
                <c:pt idx="40">
                  <c:v>61.150396846577316</c:v>
                </c:pt>
                <c:pt idx="41">
                  <c:v>54.6235061918021</c:v>
                </c:pt>
                <c:pt idx="42">
                  <c:v>57.627799032351213</c:v>
                </c:pt>
                <c:pt idx="43">
                  <c:v>65.821324961121533</c:v>
                </c:pt>
                <c:pt idx="44">
                  <c:v>62.245290673334416</c:v>
                </c:pt>
                <c:pt idx="45">
                  <c:v>65.099543639443269</c:v>
                </c:pt>
                <c:pt idx="46">
                  <c:v>58.19771273365869</c:v>
                </c:pt>
                <c:pt idx="47">
                  <c:v>58.748231637896005</c:v>
                </c:pt>
                <c:pt idx="48">
                  <c:v>42.857040448310997</c:v>
                </c:pt>
                <c:pt idx="49">
                  <c:v>53.953952707248661</c:v>
                </c:pt>
                <c:pt idx="50">
                  <c:v>58.832767579712637</c:v>
                </c:pt>
                <c:pt idx="51">
                  <c:v>28.233295540695462</c:v>
                </c:pt>
                <c:pt idx="52">
                  <c:v>28.5525735193463</c:v>
                </c:pt>
                <c:pt idx="53">
                  <c:v>32.589159392289027</c:v>
                </c:pt>
                <c:pt idx="54">
                  <c:v>32.589159392289027</c:v>
                </c:pt>
                <c:pt idx="55">
                  <c:v>32.589159392289027</c:v>
                </c:pt>
                <c:pt idx="56">
                  <c:v>32.589159392289027</c:v>
                </c:pt>
                <c:pt idx="57">
                  <c:v>33.615410037952437</c:v>
                </c:pt>
                <c:pt idx="58">
                  <c:v>33.615410037952437</c:v>
                </c:pt>
                <c:pt idx="59">
                  <c:v>33.615410037952437</c:v>
                </c:pt>
                <c:pt idx="60">
                  <c:v>35.909723791072864</c:v>
                </c:pt>
                <c:pt idx="61">
                  <c:v>35.909723791072864</c:v>
                </c:pt>
                <c:pt idx="62">
                  <c:v>35.419031913182422</c:v>
                </c:pt>
                <c:pt idx="63">
                  <c:v>35.419031913182422</c:v>
                </c:pt>
                <c:pt idx="64">
                  <c:v>50.873926238131496</c:v>
                </c:pt>
                <c:pt idx="65">
                  <c:v>50.575367657287458</c:v>
                </c:pt>
                <c:pt idx="66">
                  <c:v>54.621709270380698</c:v>
                </c:pt>
                <c:pt idx="67">
                  <c:v>57.656744230656194</c:v>
                </c:pt>
                <c:pt idx="68">
                  <c:v>61.196875016429424</c:v>
                </c:pt>
                <c:pt idx="69">
                  <c:v>53.358558800910792</c:v>
                </c:pt>
                <c:pt idx="70">
                  <c:v>56.971815538610258</c:v>
                </c:pt>
                <c:pt idx="71">
                  <c:v>61.005218408600371</c:v>
                </c:pt>
                <c:pt idx="72">
                  <c:v>56.971815538610258</c:v>
                </c:pt>
                <c:pt idx="73">
                  <c:v>61.005218408600371</c:v>
                </c:pt>
                <c:pt idx="74">
                  <c:v>59.459080641770825</c:v>
                </c:pt>
                <c:pt idx="75">
                  <c:v>63.270646353911481</c:v>
                </c:pt>
                <c:pt idx="76">
                  <c:v>53.556334625677863</c:v>
                </c:pt>
                <c:pt idx="77">
                  <c:v>53.556334625677863</c:v>
                </c:pt>
                <c:pt idx="78">
                  <c:v>35.301625169436598</c:v>
                </c:pt>
                <c:pt idx="79">
                  <c:v>28.39740729404723</c:v>
                </c:pt>
                <c:pt idx="80">
                  <c:v>28.713652942616243</c:v>
                </c:pt>
                <c:pt idx="81">
                  <c:v>33.140903736014714</c:v>
                </c:pt>
                <c:pt idx="82">
                  <c:v>18.167456290344933</c:v>
                </c:pt>
                <c:pt idx="83">
                  <c:v>34.961288023640023</c:v>
                </c:pt>
                <c:pt idx="84">
                  <c:v>36.359739544585622</c:v>
                </c:pt>
                <c:pt idx="85">
                  <c:v>42.000538658682444</c:v>
                </c:pt>
                <c:pt idx="86">
                  <c:v>41.200528398517065</c:v>
                </c:pt>
                <c:pt idx="87">
                  <c:v>44.300568156657917</c:v>
                </c:pt>
                <c:pt idx="88">
                  <c:v>42.800548918847824</c:v>
                </c:pt>
                <c:pt idx="89">
                  <c:v>43.200554048930513</c:v>
                </c:pt>
                <c:pt idx="90">
                  <c:v>64.461479337330104</c:v>
                </c:pt>
                <c:pt idx="91">
                  <c:v>56.061812357314039</c:v>
                </c:pt>
                <c:pt idx="92">
                  <c:v>62.069538659902243</c:v>
                </c:pt>
                <c:pt idx="93">
                  <c:v>65.072666111183779</c:v>
                </c:pt>
                <c:pt idx="94">
                  <c:v>27.293342577160935</c:v>
                </c:pt>
                <c:pt idx="95">
                  <c:v>23.478236000804269</c:v>
                </c:pt>
                <c:pt idx="96">
                  <c:v>25.269359159628511</c:v>
                </c:pt>
                <c:pt idx="97">
                  <c:v>38.528979229570567</c:v>
                </c:pt>
                <c:pt idx="98">
                  <c:v>40.820927020565875</c:v>
                </c:pt>
                <c:pt idx="99">
                  <c:v>42.969396863753552</c:v>
                </c:pt>
                <c:pt idx="100">
                  <c:v>35.231336481390805</c:v>
                </c:pt>
                <c:pt idx="101">
                  <c:v>38.980468750000036</c:v>
                </c:pt>
                <c:pt idx="102">
                  <c:v>44.145601775101468</c:v>
                </c:pt>
                <c:pt idx="103">
                  <c:v>44.145601775101468</c:v>
                </c:pt>
                <c:pt idx="104">
                  <c:v>47.154000505899575</c:v>
                </c:pt>
                <c:pt idx="105">
                  <c:v>47.154000505899575</c:v>
                </c:pt>
                <c:pt idx="106">
                  <c:v>44.148781061285938</c:v>
                </c:pt>
                <c:pt idx="107">
                  <c:v>50.66906326988623</c:v>
                </c:pt>
                <c:pt idx="108">
                  <c:v>56.749372591386873</c:v>
                </c:pt>
                <c:pt idx="109">
                  <c:v>60.953029820378489</c:v>
                </c:pt>
                <c:pt idx="110">
                  <c:v>61.115571233232835</c:v>
                </c:pt>
                <c:pt idx="111">
                  <c:v>66.112318459427541</c:v>
                </c:pt>
                <c:pt idx="112">
                  <c:v>49.396524206688554</c:v>
                </c:pt>
                <c:pt idx="113">
                  <c:v>52.66691477485552</c:v>
                </c:pt>
                <c:pt idx="114">
                  <c:v>61.134850590870109</c:v>
                </c:pt>
                <c:pt idx="115">
                  <c:v>66.771456854002977</c:v>
                </c:pt>
                <c:pt idx="116">
                  <c:v>49.303946166701238</c:v>
                </c:pt>
                <c:pt idx="117">
                  <c:v>48.382377079473173</c:v>
                </c:pt>
                <c:pt idx="118">
                  <c:v>26.465776349547259</c:v>
                </c:pt>
                <c:pt idx="119">
                  <c:v>31.299035602229509</c:v>
                </c:pt>
              </c:numCache>
            </c:numRef>
          </c:xVal>
          <c:yVal>
            <c:numRef>
              <c:f>'5.) Data for representation'!$J$6:$J$125</c:f>
              <c:numCache>
                <c:formatCode>General</c:formatCode>
                <c:ptCount val="120"/>
                <c:pt idx="0">
                  <c:v>685.03</c:v>
                </c:pt>
                <c:pt idx="1">
                  <c:v>685.03</c:v>
                </c:pt>
                <c:pt idx="2">
                  <c:v>746.64</c:v>
                </c:pt>
                <c:pt idx="3">
                  <c:v>746.64</c:v>
                </c:pt>
                <c:pt idx="4">
                  <c:v>746.64</c:v>
                </c:pt>
                <c:pt idx="5">
                  <c:v>746.64</c:v>
                </c:pt>
                <c:pt idx="6">
                  <c:v>746.64</c:v>
                </c:pt>
                <c:pt idx="7">
                  <c:v>746.64</c:v>
                </c:pt>
                <c:pt idx="8">
                  <c:v>746.64</c:v>
                </c:pt>
                <c:pt idx="9">
                  <c:v>1380.43</c:v>
                </c:pt>
                <c:pt idx="10">
                  <c:v>1380.43</c:v>
                </c:pt>
                <c:pt idx="11">
                  <c:v>1726.3</c:v>
                </c:pt>
                <c:pt idx="12">
                  <c:v>1726.3</c:v>
                </c:pt>
                <c:pt idx="13">
                  <c:v>1726.3</c:v>
                </c:pt>
                <c:pt idx="14">
                  <c:v>1726.3</c:v>
                </c:pt>
                <c:pt idx="15">
                  <c:v>567.29999999999995</c:v>
                </c:pt>
                <c:pt idx="16">
                  <c:v>567.29999999999995</c:v>
                </c:pt>
                <c:pt idx="17">
                  <c:v>1427.3999999999999</c:v>
                </c:pt>
                <c:pt idx="18">
                  <c:v>1427.3999999999999</c:v>
                </c:pt>
                <c:pt idx="19">
                  <c:v>933.3</c:v>
                </c:pt>
                <c:pt idx="20">
                  <c:v>933.3</c:v>
                </c:pt>
                <c:pt idx="21">
                  <c:v>555.34400000000005</c:v>
                </c:pt>
                <c:pt idx="22">
                  <c:v>555.34400000000005</c:v>
                </c:pt>
                <c:pt idx="23">
                  <c:v>555.34400000000005</c:v>
                </c:pt>
                <c:pt idx="24">
                  <c:v>555.34400000000005</c:v>
                </c:pt>
                <c:pt idx="25">
                  <c:v>555.34400000000005</c:v>
                </c:pt>
                <c:pt idx="26">
                  <c:v>760.06</c:v>
                </c:pt>
                <c:pt idx="27">
                  <c:v>760.06</c:v>
                </c:pt>
                <c:pt idx="28">
                  <c:v>760.06</c:v>
                </c:pt>
                <c:pt idx="29">
                  <c:v>760.06</c:v>
                </c:pt>
                <c:pt idx="30">
                  <c:v>774.69999999999993</c:v>
                </c:pt>
                <c:pt idx="31">
                  <c:v>774.69999999999993</c:v>
                </c:pt>
                <c:pt idx="32">
                  <c:v>774.69999999999993</c:v>
                </c:pt>
                <c:pt idx="33">
                  <c:v>774.69999999999993</c:v>
                </c:pt>
                <c:pt idx="34">
                  <c:v>1130.0249999999999</c:v>
                </c:pt>
                <c:pt idx="35">
                  <c:v>1130.0249999999999</c:v>
                </c:pt>
                <c:pt idx="36">
                  <c:v>294.935</c:v>
                </c:pt>
                <c:pt idx="37">
                  <c:v>294.935</c:v>
                </c:pt>
                <c:pt idx="38">
                  <c:v>430.65999999999997</c:v>
                </c:pt>
                <c:pt idx="39">
                  <c:v>433.70999999999992</c:v>
                </c:pt>
                <c:pt idx="40">
                  <c:v>472.14</c:v>
                </c:pt>
                <c:pt idx="41">
                  <c:v>312.19799999999998</c:v>
                </c:pt>
                <c:pt idx="42">
                  <c:v>312.19799999999998</c:v>
                </c:pt>
                <c:pt idx="43">
                  <c:v>312.19799999999998</c:v>
                </c:pt>
                <c:pt idx="44">
                  <c:v>443.59199999999998</c:v>
                </c:pt>
                <c:pt idx="45">
                  <c:v>443.59199999999998</c:v>
                </c:pt>
                <c:pt idx="46">
                  <c:v>564.43299999999999</c:v>
                </c:pt>
                <c:pt idx="47">
                  <c:v>564.43299999999999</c:v>
                </c:pt>
                <c:pt idx="48">
                  <c:v>628.29999999999995</c:v>
                </c:pt>
                <c:pt idx="49">
                  <c:v>628.29999999999995</c:v>
                </c:pt>
                <c:pt idx="50">
                  <c:v>628.29999999999995</c:v>
                </c:pt>
                <c:pt idx="51">
                  <c:v>1634.1899999999998</c:v>
                </c:pt>
                <c:pt idx="52">
                  <c:v>1634.1899999999998</c:v>
                </c:pt>
                <c:pt idx="53">
                  <c:v>1634.1899999999998</c:v>
                </c:pt>
                <c:pt idx="54">
                  <c:v>1634.1899999999998</c:v>
                </c:pt>
                <c:pt idx="55">
                  <c:v>1634.1899999999998</c:v>
                </c:pt>
                <c:pt idx="56">
                  <c:v>1634.1899999999998</c:v>
                </c:pt>
                <c:pt idx="57">
                  <c:v>1634.1899999999998</c:v>
                </c:pt>
                <c:pt idx="58">
                  <c:v>1634.1899999999998</c:v>
                </c:pt>
                <c:pt idx="59">
                  <c:v>1634.1899999999998</c:v>
                </c:pt>
                <c:pt idx="60">
                  <c:v>1658.5899999999997</c:v>
                </c:pt>
                <c:pt idx="61">
                  <c:v>1658.5899999999997</c:v>
                </c:pt>
                <c:pt idx="62">
                  <c:v>1658.5899999999997</c:v>
                </c:pt>
                <c:pt idx="63">
                  <c:v>1658.5899999999997</c:v>
                </c:pt>
                <c:pt idx="64">
                  <c:v>529.4799999999999</c:v>
                </c:pt>
                <c:pt idx="65">
                  <c:v>567.29999999999995</c:v>
                </c:pt>
                <c:pt idx="66">
                  <c:v>567.29999999999995</c:v>
                </c:pt>
                <c:pt idx="67">
                  <c:v>567.29999999999995</c:v>
                </c:pt>
                <c:pt idx="68">
                  <c:v>567.29999999999995</c:v>
                </c:pt>
                <c:pt idx="69">
                  <c:v>685.03</c:v>
                </c:pt>
                <c:pt idx="70">
                  <c:v>685.03</c:v>
                </c:pt>
                <c:pt idx="71">
                  <c:v>685.03</c:v>
                </c:pt>
                <c:pt idx="72">
                  <c:v>685.03</c:v>
                </c:pt>
                <c:pt idx="73">
                  <c:v>685.03</c:v>
                </c:pt>
                <c:pt idx="74">
                  <c:v>685.03</c:v>
                </c:pt>
                <c:pt idx="75">
                  <c:v>685.03</c:v>
                </c:pt>
                <c:pt idx="76">
                  <c:v>532.65199999999993</c:v>
                </c:pt>
                <c:pt idx="77">
                  <c:v>532.65199999999993</c:v>
                </c:pt>
                <c:pt idx="78">
                  <c:v>1705.2549999999999</c:v>
                </c:pt>
                <c:pt idx="79">
                  <c:v>1116.3</c:v>
                </c:pt>
                <c:pt idx="80">
                  <c:v>728.82799999999997</c:v>
                </c:pt>
                <c:pt idx="81">
                  <c:v>776.53</c:v>
                </c:pt>
                <c:pt idx="82">
                  <c:v>3088.7350000000001</c:v>
                </c:pt>
                <c:pt idx="83">
                  <c:v>1229.1499999999999</c:v>
                </c:pt>
                <c:pt idx="84">
                  <c:v>1229.1499999999999</c:v>
                </c:pt>
                <c:pt idx="85">
                  <c:v>1123.6199999999999</c:v>
                </c:pt>
                <c:pt idx="86">
                  <c:v>1123.6199999999999</c:v>
                </c:pt>
                <c:pt idx="87">
                  <c:v>1123.6199999999999</c:v>
                </c:pt>
                <c:pt idx="88">
                  <c:v>1123.6199999999999</c:v>
                </c:pt>
                <c:pt idx="89">
                  <c:v>1123.6199999999999</c:v>
                </c:pt>
                <c:pt idx="90">
                  <c:v>511.17999999999995</c:v>
                </c:pt>
                <c:pt idx="91">
                  <c:v>471.53</c:v>
                </c:pt>
                <c:pt idx="92">
                  <c:v>471.53</c:v>
                </c:pt>
                <c:pt idx="93">
                  <c:v>471.53</c:v>
                </c:pt>
                <c:pt idx="94">
                  <c:v>2185.3249999999998</c:v>
                </c:pt>
                <c:pt idx="95">
                  <c:v>989.41999999999985</c:v>
                </c:pt>
                <c:pt idx="96">
                  <c:v>989.41999999999985</c:v>
                </c:pt>
                <c:pt idx="97">
                  <c:v>802.15</c:v>
                </c:pt>
                <c:pt idx="98">
                  <c:v>828.38</c:v>
                </c:pt>
                <c:pt idx="99">
                  <c:v>828.38</c:v>
                </c:pt>
                <c:pt idx="100">
                  <c:v>1615.8899999999999</c:v>
                </c:pt>
                <c:pt idx="101">
                  <c:v>390.4</c:v>
                </c:pt>
                <c:pt idx="102">
                  <c:v>466.04</c:v>
                </c:pt>
                <c:pt idx="103">
                  <c:v>466.04</c:v>
                </c:pt>
                <c:pt idx="104">
                  <c:v>481.9</c:v>
                </c:pt>
                <c:pt idx="105">
                  <c:v>481.9</c:v>
                </c:pt>
                <c:pt idx="106">
                  <c:v>570.35</c:v>
                </c:pt>
                <c:pt idx="107">
                  <c:v>570.35</c:v>
                </c:pt>
                <c:pt idx="108">
                  <c:v>487.14599999999996</c:v>
                </c:pt>
                <c:pt idx="109">
                  <c:v>487.14599999999996</c:v>
                </c:pt>
                <c:pt idx="110">
                  <c:v>487.14599999999996</c:v>
                </c:pt>
                <c:pt idx="111">
                  <c:v>487.14599999999996</c:v>
                </c:pt>
                <c:pt idx="112">
                  <c:v>787.81499999999994</c:v>
                </c:pt>
                <c:pt idx="113">
                  <c:v>787.81499999999994</c:v>
                </c:pt>
                <c:pt idx="114">
                  <c:v>683.81</c:v>
                </c:pt>
                <c:pt idx="115">
                  <c:v>683.81</c:v>
                </c:pt>
                <c:pt idx="116">
                  <c:v>555.1</c:v>
                </c:pt>
                <c:pt idx="117">
                  <c:v>555.1</c:v>
                </c:pt>
                <c:pt idx="118">
                  <c:v>427</c:v>
                </c:pt>
                <c:pt idx="119">
                  <c:v>915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8791-462F-B862-551C7739C144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4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a380-800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8791-462F-B862-551C7739C14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representation'!$R$6:$R$49</c:f>
              <c:numCache>
                <c:formatCode>0.00</c:formatCode>
                <c:ptCount val="44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  <c:pt idx="36">
                  <c:v>32.535981449859271</c:v>
                </c:pt>
                <c:pt idx="37">
                  <c:v>40.368631403385955</c:v>
                </c:pt>
                <c:pt idx="38">
                  <c:v>40.368631403385955</c:v>
                </c:pt>
                <c:pt idx="39">
                  <c:v>43.804905107106073</c:v>
                </c:pt>
                <c:pt idx="40">
                  <c:v>41.376769291923189</c:v>
                </c:pt>
                <c:pt idx="41">
                  <c:v>38.18017741606063</c:v>
                </c:pt>
                <c:pt idx="42">
                  <c:v>41.234591609345479</c:v>
                </c:pt>
                <c:pt idx="43">
                  <c:v>40.470988061024265</c:v>
                </c:pt>
              </c:numCache>
            </c:numRef>
          </c:xVal>
          <c:yVal>
            <c:numRef>
              <c:f>'5.) Data for representation'!$W$6:$W$49</c:f>
              <c:numCache>
                <c:formatCode>General</c:formatCode>
                <c:ptCount val="44"/>
                <c:pt idx="0">
                  <c:v>1586</c:v>
                </c:pt>
                <c:pt idx="1">
                  <c:v>1586</c:v>
                </c:pt>
                <c:pt idx="2">
                  <c:v>1335.8999999999999</c:v>
                </c:pt>
                <c:pt idx="3">
                  <c:v>1335.8999999999999</c:v>
                </c:pt>
                <c:pt idx="4">
                  <c:v>2205.7600000000002</c:v>
                </c:pt>
                <c:pt idx="5">
                  <c:v>2205.7600000000002</c:v>
                </c:pt>
                <c:pt idx="6">
                  <c:v>2836.5</c:v>
                </c:pt>
                <c:pt idx="7">
                  <c:v>2836.5</c:v>
                </c:pt>
                <c:pt idx="8">
                  <c:v>2214.91</c:v>
                </c:pt>
                <c:pt idx="9">
                  <c:v>2214.91</c:v>
                </c:pt>
                <c:pt idx="10">
                  <c:v>2667.5299999999997</c:v>
                </c:pt>
                <c:pt idx="11">
                  <c:v>2667.5299999999997</c:v>
                </c:pt>
                <c:pt idx="12">
                  <c:v>2696.2</c:v>
                </c:pt>
                <c:pt idx="13">
                  <c:v>2832.23</c:v>
                </c:pt>
                <c:pt idx="14">
                  <c:v>5154.5</c:v>
                </c:pt>
                <c:pt idx="15">
                  <c:v>3117.1</c:v>
                </c:pt>
                <c:pt idx="16">
                  <c:v>3117.1</c:v>
                </c:pt>
                <c:pt idx="17">
                  <c:v>3117.1</c:v>
                </c:pt>
                <c:pt idx="18">
                  <c:v>3117.1</c:v>
                </c:pt>
                <c:pt idx="19">
                  <c:v>3202.5</c:v>
                </c:pt>
                <c:pt idx="20">
                  <c:v>3379.3999999999996</c:v>
                </c:pt>
                <c:pt idx="21">
                  <c:v>1728.1299999999999</c:v>
                </c:pt>
                <c:pt idx="22">
                  <c:v>1728.1299999999999</c:v>
                </c:pt>
                <c:pt idx="23">
                  <c:v>1728.1299999999999</c:v>
                </c:pt>
                <c:pt idx="24">
                  <c:v>1728.1299999999999</c:v>
                </c:pt>
                <c:pt idx="25">
                  <c:v>1773.2699999999998</c:v>
                </c:pt>
                <c:pt idx="26">
                  <c:v>2609.58</c:v>
                </c:pt>
                <c:pt idx="27">
                  <c:v>2609.58</c:v>
                </c:pt>
                <c:pt idx="28">
                  <c:v>2664.48</c:v>
                </c:pt>
                <c:pt idx="29">
                  <c:v>2609.58</c:v>
                </c:pt>
                <c:pt idx="30">
                  <c:v>2664.48</c:v>
                </c:pt>
                <c:pt idx="31">
                  <c:v>3151.87</c:v>
                </c:pt>
                <c:pt idx="32">
                  <c:v>3151.87</c:v>
                </c:pt>
                <c:pt idx="33">
                  <c:v>2299.6999999999998</c:v>
                </c:pt>
                <c:pt idx="34">
                  <c:v>2299.6999999999998</c:v>
                </c:pt>
                <c:pt idx="35">
                  <c:v>2299.6999999999998</c:v>
                </c:pt>
                <c:pt idx="36">
                  <c:v>2012.9999999999998</c:v>
                </c:pt>
                <c:pt idx="37">
                  <c:v>2066.6799999999998</c:v>
                </c:pt>
                <c:pt idx="38">
                  <c:v>2066.6799999999998</c:v>
                </c:pt>
                <c:pt idx="39">
                  <c:v>2067.29</c:v>
                </c:pt>
                <c:pt idx="40">
                  <c:v>1830</c:v>
                </c:pt>
                <c:pt idx="41">
                  <c:v>2135</c:v>
                </c:pt>
                <c:pt idx="42">
                  <c:v>2135</c:v>
                </c:pt>
                <c:pt idx="43">
                  <c:v>2135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8791-462F-B862-551C7739C144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7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Il-14M</a:t>
                    </a:r>
                    <a:endParaRPr lang="mr-IN"/>
                  </a:p>
                </c:rich>
              </c:tx>
              <c:dLblPos val="l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8791-462F-B862-551C7739C144}"/>
                </c:ext>
              </c:extLst>
            </c:dLbl>
            <c:dLbl>
              <c:idx val="21"/>
              <c:layout>
                <c:manualLayout>
                  <c:x val="0.19771872246807601"/>
                  <c:y val="3.7934680661676416E-3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Tu-114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8791-462F-B862-551C7739C144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representation'!$AE$6:$AE$48</c:f>
              <c:numCache>
                <c:formatCode>0.00</c:formatCode>
                <c:ptCount val="43"/>
                <c:pt idx="0">
                  <c:v>46.229392966979404</c:v>
                </c:pt>
                <c:pt idx="1">
                  <c:v>48.276200630436158</c:v>
                </c:pt>
                <c:pt idx="2">
                  <c:v>27.892152934338018</c:v>
                </c:pt>
                <c:pt idx="3">
                  <c:v>41.038337757835407</c:v>
                </c:pt>
                <c:pt idx="4">
                  <c:v>46.295788072200239</c:v>
                </c:pt>
                <c:pt idx="5">
                  <c:v>59.533203125000057</c:v>
                </c:pt>
                <c:pt idx="6">
                  <c:v>38.024804325752875</c:v>
                </c:pt>
                <c:pt idx="7">
                  <c:v>45.014679562592995</c:v>
                </c:pt>
                <c:pt idx="8">
                  <c:v>37.584824628731802</c:v>
                </c:pt>
                <c:pt idx="9">
                  <c:v>46.500059394590174</c:v>
                </c:pt>
                <c:pt idx="10">
                  <c:v>66.968450312959803</c:v>
                </c:pt>
                <c:pt idx="11">
                  <c:v>29.988729994634056</c:v>
                </c:pt>
                <c:pt idx="12">
                  <c:v>41.915990164631452</c:v>
                </c:pt>
                <c:pt idx="13">
                  <c:v>32.3445520328725</c:v>
                </c:pt>
                <c:pt idx="14">
                  <c:v>25.965667823766033</c:v>
                </c:pt>
                <c:pt idx="15">
                  <c:v>35.153519515252476</c:v>
                </c:pt>
                <c:pt idx="16">
                  <c:v>52.579144331639988</c:v>
                </c:pt>
                <c:pt idx="17">
                  <c:v>18.081304816724941</c:v>
                </c:pt>
                <c:pt idx="18">
                  <c:v>38.635623073303641</c:v>
                </c:pt>
                <c:pt idx="19">
                  <c:v>38.635623073303641</c:v>
                </c:pt>
                <c:pt idx="20">
                  <c:v>31.706040470283259</c:v>
                </c:pt>
                <c:pt idx="21">
                  <c:v>31.1634903842859</c:v>
                </c:pt>
                <c:pt idx="22">
                  <c:v>33.094925794008446</c:v>
                </c:pt>
                <c:pt idx="23">
                  <c:v>54.971030088038198</c:v>
                </c:pt>
                <c:pt idx="24">
                  <c:v>58.511575105707948</c:v>
                </c:pt>
                <c:pt idx="25">
                  <c:v>31.216317905021853</c:v>
                </c:pt>
                <c:pt idx="26">
                  <c:v>45.381992263117688</c:v>
                </c:pt>
                <c:pt idx="27">
                  <c:v>33.761793274812774</c:v>
                </c:pt>
                <c:pt idx="28">
                  <c:v>35.549513780488638</c:v>
                </c:pt>
                <c:pt idx="29">
                  <c:v>61.90158519779601</c:v>
                </c:pt>
                <c:pt idx="30">
                  <c:v>32.645237443067728</c:v>
                </c:pt>
                <c:pt idx="31">
                  <c:v>40.369752125367711</c:v>
                </c:pt>
                <c:pt idx="32">
                  <c:v>36.685490255855932</c:v>
                </c:pt>
                <c:pt idx="33">
                  <c:v>44.022588307027114</c:v>
                </c:pt>
                <c:pt idx="34">
                  <c:v>48.422259096089206</c:v>
                </c:pt>
                <c:pt idx="35">
                  <c:v>30.472929148996315</c:v>
                </c:pt>
                <c:pt idx="36">
                  <c:v>27.436579948317167</c:v>
                </c:pt>
                <c:pt idx="37">
                  <c:v>35.746252218028637</c:v>
                </c:pt>
                <c:pt idx="38">
                  <c:v>39.270463355720466</c:v>
                </c:pt>
                <c:pt idx="39">
                  <c:v>55.300330582194519</c:v>
                </c:pt>
                <c:pt idx="40">
                  <c:v>28.425688482084254</c:v>
                </c:pt>
                <c:pt idx="41">
                  <c:v>41.980987091732096</c:v>
                </c:pt>
                <c:pt idx="42">
                  <c:v>47.324021812498003</c:v>
                </c:pt>
              </c:numCache>
            </c:numRef>
          </c:xVal>
          <c:yVal>
            <c:numRef>
              <c:f>'5.) Data for representation'!$AJ$6:$AJ$48</c:f>
              <c:numCache>
                <c:formatCode>General</c:formatCode>
                <c:ptCount val="43"/>
                <c:pt idx="0">
                  <c:v>332.45</c:v>
                </c:pt>
                <c:pt idx="1">
                  <c:v>372.09999999999997</c:v>
                </c:pt>
                <c:pt idx="2">
                  <c:v>488</c:v>
                </c:pt>
                <c:pt idx="3">
                  <c:v>331.84</c:v>
                </c:pt>
                <c:pt idx="4">
                  <c:v>342.82</c:v>
                </c:pt>
                <c:pt idx="5">
                  <c:v>390.4</c:v>
                </c:pt>
                <c:pt idx="6">
                  <c:v>256.81</c:v>
                </c:pt>
                <c:pt idx="7">
                  <c:v>256.74900000000002</c:v>
                </c:pt>
                <c:pt idx="8">
                  <c:v>177.51</c:v>
                </c:pt>
                <c:pt idx="9">
                  <c:v>240.33999999999997</c:v>
                </c:pt>
                <c:pt idx="10">
                  <c:v>165.92</c:v>
                </c:pt>
                <c:pt idx="11">
                  <c:v>129.93</c:v>
                </c:pt>
                <c:pt idx="12">
                  <c:v>732</c:v>
                </c:pt>
                <c:pt idx="13">
                  <c:v>457.37799999999999</c:v>
                </c:pt>
                <c:pt idx="14">
                  <c:v>242.29199999999997</c:v>
                </c:pt>
                <c:pt idx="15">
                  <c:v>242.29199999999997</c:v>
                </c:pt>
                <c:pt idx="16">
                  <c:v>311.09999999999997</c:v>
                </c:pt>
                <c:pt idx="17">
                  <c:v>608.16999999999996</c:v>
                </c:pt>
                <c:pt idx="18">
                  <c:v>854</c:v>
                </c:pt>
                <c:pt idx="19">
                  <c:v>854</c:v>
                </c:pt>
                <c:pt idx="20">
                  <c:v>499.59000000000003</c:v>
                </c:pt>
                <c:pt idx="21">
                  <c:v>1897.71</c:v>
                </c:pt>
                <c:pt idx="22">
                  <c:v>477.62999999999994</c:v>
                </c:pt>
                <c:pt idx="23">
                  <c:v>153.72</c:v>
                </c:pt>
                <c:pt idx="24">
                  <c:v>198.79900000000001</c:v>
                </c:pt>
                <c:pt idx="25">
                  <c:v>469.7</c:v>
                </c:pt>
                <c:pt idx="26">
                  <c:v>152.98799999999997</c:v>
                </c:pt>
                <c:pt idx="27">
                  <c:v>427</c:v>
                </c:pt>
                <c:pt idx="28">
                  <c:v>427</c:v>
                </c:pt>
                <c:pt idx="29">
                  <c:v>244</c:v>
                </c:pt>
                <c:pt idx="30">
                  <c:v>164.7</c:v>
                </c:pt>
                <c:pt idx="31">
                  <c:v>158.6</c:v>
                </c:pt>
                <c:pt idx="32">
                  <c:v>175.68</c:v>
                </c:pt>
                <c:pt idx="33">
                  <c:v>175.68</c:v>
                </c:pt>
                <c:pt idx="34">
                  <c:v>175.68</c:v>
                </c:pt>
                <c:pt idx="35">
                  <c:v>250.1</c:v>
                </c:pt>
                <c:pt idx="36">
                  <c:v>158.35599999999999</c:v>
                </c:pt>
                <c:pt idx="37">
                  <c:v>137.12799999999999</c:v>
                </c:pt>
                <c:pt idx="38">
                  <c:v>143.22799999999998</c:v>
                </c:pt>
                <c:pt idx="39">
                  <c:v>244</c:v>
                </c:pt>
                <c:pt idx="40">
                  <c:v>240.33999999999997</c:v>
                </c:pt>
                <c:pt idx="41">
                  <c:v>396.5</c:v>
                </c:pt>
                <c:pt idx="42">
                  <c:v>396.5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C-8791-462F-B862-551C7739C144}"/>
            </c:ext>
          </c:extLst>
        </c:ser>
        <c:axId val="239523328"/>
        <c:axId val="239525248"/>
      </c:scatterChart>
      <c:valAx>
        <c:axId val="2395233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Cubic Wing Loading (kg/m</a:t>
                </a:r>
                <a:r>
                  <a:rPr lang="es-ES_tradnl" sz="1000" b="0" i="0" baseline="30000">
                    <a:effectLst/>
                  </a:rPr>
                  <a:t>3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5702341193517"/>
              <c:y val="0.9071590771098974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525248"/>
        <c:crosses val="autoZero"/>
        <c:crossBetween val="midCat"/>
      </c:valAx>
      <c:valAx>
        <c:axId val="2395252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 Wetted Surface (-)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3792939552996491E-3"/>
              <c:y val="0.28622258961312802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523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5036004857316303"/>
          <c:w val="1"/>
          <c:h val="4.963995142683672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7595369391146769E-2"/>
          <c:y val="2.1176381299332084E-2"/>
          <c:w val="0.86134404743919046"/>
          <c:h val="0.82191165755919959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2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2F64-4441-963A-C65ED3D671CB}"/>
                </c:ext>
              </c:extLst>
            </c:dLbl>
            <c:dLbl>
              <c:idx val="94"/>
              <c:layout>
                <c:manualLayout>
                  <c:x val="-0.29442921527546922"/>
                  <c:y val="-5.024729521335928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2F64-4441-963A-C65ED3D671C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representation'!$D$6:$D$125</c:f>
              <c:numCache>
                <c:formatCode>0.00</c:formatCode>
                <c:ptCount val="120"/>
                <c:pt idx="0">
                  <c:v>561.8878005342832</c:v>
                </c:pt>
                <c:pt idx="1">
                  <c:v>631.34461264470167</c:v>
                </c:pt>
                <c:pt idx="2">
                  <c:v>555.55555555555554</c:v>
                </c:pt>
                <c:pt idx="3">
                  <c:v>616.83006535947709</c:v>
                </c:pt>
                <c:pt idx="4">
                  <c:v>616.83006535947709</c:v>
                </c:pt>
                <c:pt idx="5">
                  <c:v>637.25490196078431</c:v>
                </c:pt>
                <c:pt idx="6">
                  <c:v>645.42483660130711</c:v>
                </c:pt>
                <c:pt idx="7">
                  <c:v>763.8888888888888</c:v>
                </c:pt>
                <c:pt idx="8">
                  <c:v>792.48366013071893</c:v>
                </c:pt>
                <c:pt idx="9">
                  <c:v>545.73574900574454</c:v>
                </c:pt>
                <c:pt idx="10">
                  <c:v>570.03977021652668</c:v>
                </c:pt>
                <c:pt idx="11">
                  <c:v>500.70671378091873</c:v>
                </c:pt>
                <c:pt idx="12">
                  <c:v>535.33568904593642</c:v>
                </c:pt>
                <c:pt idx="13">
                  <c:v>535.33568904593642</c:v>
                </c:pt>
                <c:pt idx="14">
                  <c:v>500.70671378091873</c:v>
                </c:pt>
                <c:pt idx="15">
                  <c:v>536.50537634408602</c:v>
                </c:pt>
                <c:pt idx="16">
                  <c:v>590.15053763440858</c:v>
                </c:pt>
                <c:pt idx="17">
                  <c:v>444.44444444444446</c:v>
                </c:pt>
                <c:pt idx="18">
                  <c:v>453.84615384615387</c:v>
                </c:pt>
                <c:pt idx="19">
                  <c:v>501.30718954248368</c:v>
                </c:pt>
                <c:pt idx="20">
                  <c:v>510.4575163398693</c:v>
                </c:pt>
                <c:pt idx="21">
                  <c:v>549.2091388400703</c:v>
                </c:pt>
                <c:pt idx="22">
                  <c:v>638.18101933216167</c:v>
                </c:pt>
                <c:pt idx="23">
                  <c:v>690.02636203866427</c:v>
                </c:pt>
                <c:pt idx="24">
                  <c:v>747.36379613356758</c:v>
                </c:pt>
                <c:pt idx="25">
                  <c:v>665.14718804920915</c:v>
                </c:pt>
                <c:pt idx="26">
                  <c:v>526.03531300160512</c:v>
                </c:pt>
                <c:pt idx="27">
                  <c:v>562.43980738362768</c:v>
                </c:pt>
                <c:pt idx="28">
                  <c:v>634.15730337078651</c:v>
                </c:pt>
                <c:pt idx="29">
                  <c:v>683.29855537720709</c:v>
                </c:pt>
                <c:pt idx="30">
                  <c:v>632.17322834645665</c:v>
                </c:pt>
                <c:pt idx="31">
                  <c:v>647.17322834645665</c:v>
                </c:pt>
                <c:pt idx="32">
                  <c:v>695.38582677165357</c:v>
                </c:pt>
                <c:pt idx="33">
                  <c:v>706.81102362204729</c:v>
                </c:pt>
                <c:pt idx="34">
                  <c:v>624.34547908232116</c:v>
                </c:pt>
                <c:pt idx="35">
                  <c:v>668.44804318488525</c:v>
                </c:pt>
                <c:pt idx="36">
                  <c:v>497.2285418821096</c:v>
                </c:pt>
                <c:pt idx="37">
                  <c:v>497.2285418821096</c:v>
                </c:pt>
                <c:pt idx="38">
                  <c:v>481.85552407932016</c:v>
                </c:pt>
                <c:pt idx="39">
                  <c:v>539.09985935302393</c:v>
                </c:pt>
                <c:pt idx="40">
                  <c:v>537.98449612403101</c:v>
                </c:pt>
                <c:pt idx="41">
                  <c:v>390.77764751856193</c:v>
                </c:pt>
                <c:pt idx="42">
                  <c:v>412.27041813208285</c:v>
                </c:pt>
                <c:pt idx="43">
                  <c:v>470.88706525986714</c:v>
                </c:pt>
                <c:pt idx="44">
                  <c:v>530.80308030803076</c:v>
                </c:pt>
                <c:pt idx="45">
                  <c:v>555.14301430143018</c:v>
                </c:pt>
                <c:pt idx="46">
                  <c:v>559.81843726359023</c:v>
                </c:pt>
                <c:pt idx="47">
                  <c:v>565.11401707554307</c:v>
                </c:pt>
                <c:pt idx="48">
                  <c:v>434.95145631067959</c:v>
                </c:pt>
                <c:pt idx="49">
                  <c:v>547.57281553398059</c:v>
                </c:pt>
                <c:pt idx="50">
                  <c:v>597.08737864077671</c:v>
                </c:pt>
                <c:pt idx="51">
                  <c:v>462.11272863008588</c:v>
                </c:pt>
                <c:pt idx="52">
                  <c:v>467.33855916386716</c:v>
                </c:pt>
                <c:pt idx="53">
                  <c:v>533.40798805524457</c:v>
                </c:pt>
                <c:pt idx="54">
                  <c:v>533.40798805524457</c:v>
                </c:pt>
                <c:pt idx="55">
                  <c:v>533.40798805524457</c:v>
                </c:pt>
                <c:pt idx="56">
                  <c:v>533.40798805524457</c:v>
                </c:pt>
                <c:pt idx="57">
                  <c:v>550.20530048525575</c:v>
                </c:pt>
                <c:pt idx="58">
                  <c:v>550.20530048525575</c:v>
                </c:pt>
                <c:pt idx="59">
                  <c:v>550.20530048525575</c:v>
                </c:pt>
                <c:pt idx="60">
                  <c:v>592.12945936005895</c:v>
                </c:pt>
                <c:pt idx="61">
                  <c:v>592.12945936005895</c:v>
                </c:pt>
                <c:pt idx="62">
                  <c:v>584.03824935638102</c:v>
                </c:pt>
                <c:pt idx="63">
                  <c:v>584.03824935638102</c:v>
                </c:pt>
                <c:pt idx="64">
                  <c:v>473.9746543778802</c:v>
                </c:pt>
                <c:pt idx="65">
                  <c:v>487.73118279569894</c:v>
                </c:pt>
                <c:pt idx="66">
                  <c:v>526.75268817204301</c:v>
                </c:pt>
                <c:pt idx="67">
                  <c:v>556.02150537634407</c:v>
                </c:pt>
                <c:pt idx="68">
                  <c:v>590.16129032258061</c:v>
                </c:pt>
                <c:pt idx="69">
                  <c:v>565.44968833481744</c:v>
                </c:pt>
                <c:pt idx="70">
                  <c:v>603.73998219056102</c:v>
                </c:pt>
                <c:pt idx="71">
                  <c:v>646.48263579697243</c:v>
                </c:pt>
                <c:pt idx="72">
                  <c:v>603.73998219056102</c:v>
                </c:pt>
                <c:pt idx="73">
                  <c:v>646.48263579697243</c:v>
                </c:pt>
                <c:pt idx="74">
                  <c:v>630.09795191451474</c:v>
                </c:pt>
                <c:pt idx="75">
                  <c:v>670.48975957257346</c:v>
                </c:pt>
                <c:pt idx="76">
                  <c:v>500.45808520384793</c:v>
                </c:pt>
                <c:pt idx="77">
                  <c:v>500.45808520384793</c:v>
                </c:pt>
                <c:pt idx="78">
                  <c:v>590.23430513324979</c:v>
                </c:pt>
                <c:pt idx="79">
                  <c:v>384.15300546448088</c:v>
                </c:pt>
                <c:pt idx="80">
                  <c:v>313.86006026113154</c:v>
                </c:pt>
                <c:pt idx="81">
                  <c:v>373.91987431264732</c:v>
                </c:pt>
                <c:pt idx="82">
                  <c:v>408.80813666436256</c:v>
                </c:pt>
                <c:pt idx="83">
                  <c:v>496.27791563275434</c:v>
                </c:pt>
                <c:pt idx="84">
                  <c:v>516.12903225806451</c:v>
                </c:pt>
                <c:pt idx="85">
                  <c:v>570.0325732899023</c:v>
                </c:pt>
                <c:pt idx="86">
                  <c:v>559.17480998914232</c:v>
                </c:pt>
                <c:pt idx="87">
                  <c:v>601.2486427795875</c:v>
                </c:pt>
                <c:pt idx="88">
                  <c:v>580.8903365906624</c:v>
                </c:pt>
                <c:pt idx="89">
                  <c:v>586.31921824104234</c:v>
                </c:pt>
                <c:pt idx="90">
                  <c:v>590.09546539379483</c:v>
                </c:pt>
                <c:pt idx="91">
                  <c:v>492.89780077619668</c:v>
                </c:pt>
                <c:pt idx="92">
                  <c:v>545.71798188874516</c:v>
                </c:pt>
                <c:pt idx="93">
                  <c:v>572.12160413971537</c:v>
                </c:pt>
                <c:pt idx="94">
                  <c:v>516.59455687369154</c:v>
                </c:pt>
                <c:pt idx="95">
                  <c:v>299.0135635018496</c:v>
                </c:pt>
                <c:pt idx="96">
                  <c:v>321.82490752157833</c:v>
                </c:pt>
                <c:pt idx="97">
                  <c:v>441.82509505703422</c:v>
                </c:pt>
                <c:pt idx="98">
                  <c:v>475.69955817378496</c:v>
                </c:pt>
                <c:pt idx="99">
                  <c:v>500.7363770250368</c:v>
                </c:pt>
                <c:pt idx="100">
                  <c:v>573.41638354095892</c:v>
                </c:pt>
                <c:pt idx="101">
                  <c:v>311.84375</c:v>
                </c:pt>
                <c:pt idx="102">
                  <c:v>385.86387434554973</c:v>
                </c:pt>
                <c:pt idx="103">
                  <c:v>385.86387434554973</c:v>
                </c:pt>
                <c:pt idx="104">
                  <c:v>419.11392405063293</c:v>
                </c:pt>
                <c:pt idx="105">
                  <c:v>419.11392405063293</c:v>
                </c:pt>
                <c:pt idx="106">
                  <c:v>426.89839572192511</c:v>
                </c:pt>
                <c:pt idx="107">
                  <c:v>489.94652406417111</c:v>
                </c:pt>
                <c:pt idx="108">
                  <c:v>507.13749060856497</c:v>
                </c:pt>
                <c:pt idx="109">
                  <c:v>544.70323065364391</c:v>
                </c:pt>
                <c:pt idx="110">
                  <c:v>546.15577260205362</c:v>
                </c:pt>
                <c:pt idx="111">
                  <c:v>590.80891560230407</c:v>
                </c:pt>
                <c:pt idx="112">
                  <c:v>561.36275648470769</c:v>
                </c:pt>
                <c:pt idx="113">
                  <c:v>598.52884243128142</c:v>
                </c:pt>
                <c:pt idx="114">
                  <c:v>647.27921498661908</c:v>
                </c:pt>
                <c:pt idx="115">
                  <c:v>706.95807314897422</c:v>
                </c:pt>
                <c:pt idx="116">
                  <c:v>470.32967032967031</c:v>
                </c:pt>
                <c:pt idx="117">
                  <c:v>461.53846153846155</c:v>
                </c:pt>
                <c:pt idx="118">
                  <c:v>221.42857142857142</c:v>
                </c:pt>
                <c:pt idx="119">
                  <c:v>383.33333333333331</c:v>
                </c:pt>
              </c:numCache>
            </c:numRef>
          </c:xVal>
          <c:yVal>
            <c:numRef>
              <c:f>'5.) Data for representation'!$J$6:$J$125</c:f>
              <c:numCache>
                <c:formatCode>General</c:formatCode>
                <c:ptCount val="120"/>
                <c:pt idx="0">
                  <c:v>685.03</c:v>
                </c:pt>
                <c:pt idx="1">
                  <c:v>685.03</c:v>
                </c:pt>
                <c:pt idx="2">
                  <c:v>746.64</c:v>
                </c:pt>
                <c:pt idx="3">
                  <c:v>746.64</c:v>
                </c:pt>
                <c:pt idx="4">
                  <c:v>746.64</c:v>
                </c:pt>
                <c:pt idx="5">
                  <c:v>746.64</c:v>
                </c:pt>
                <c:pt idx="6">
                  <c:v>746.64</c:v>
                </c:pt>
                <c:pt idx="7">
                  <c:v>746.64</c:v>
                </c:pt>
                <c:pt idx="8">
                  <c:v>746.64</c:v>
                </c:pt>
                <c:pt idx="9">
                  <c:v>1380.43</c:v>
                </c:pt>
                <c:pt idx="10">
                  <c:v>1380.43</c:v>
                </c:pt>
                <c:pt idx="11">
                  <c:v>1726.3</c:v>
                </c:pt>
                <c:pt idx="12">
                  <c:v>1726.3</c:v>
                </c:pt>
                <c:pt idx="13">
                  <c:v>1726.3</c:v>
                </c:pt>
                <c:pt idx="14">
                  <c:v>1726.3</c:v>
                </c:pt>
                <c:pt idx="15">
                  <c:v>567.29999999999995</c:v>
                </c:pt>
                <c:pt idx="16">
                  <c:v>567.29999999999995</c:v>
                </c:pt>
                <c:pt idx="17">
                  <c:v>1427.3999999999999</c:v>
                </c:pt>
                <c:pt idx="18">
                  <c:v>1427.3999999999999</c:v>
                </c:pt>
                <c:pt idx="19">
                  <c:v>933.3</c:v>
                </c:pt>
                <c:pt idx="20">
                  <c:v>933.3</c:v>
                </c:pt>
                <c:pt idx="21">
                  <c:v>555.34400000000005</c:v>
                </c:pt>
                <c:pt idx="22">
                  <c:v>555.34400000000005</c:v>
                </c:pt>
                <c:pt idx="23">
                  <c:v>555.34400000000005</c:v>
                </c:pt>
                <c:pt idx="24">
                  <c:v>555.34400000000005</c:v>
                </c:pt>
                <c:pt idx="25">
                  <c:v>555.34400000000005</c:v>
                </c:pt>
                <c:pt idx="26">
                  <c:v>760.06</c:v>
                </c:pt>
                <c:pt idx="27">
                  <c:v>760.06</c:v>
                </c:pt>
                <c:pt idx="28">
                  <c:v>760.06</c:v>
                </c:pt>
                <c:pt idx="29">
                  <c:v>760.06</c:v>
                </c:pt>
                <c:pt idx="30">
                  <c:v>774.69999999999993</c:v>
                </c:pt>
                <c:pt idx="31">
                  <c:v>774.69999999999993</c:v>
                </c:pt>
                <c:pt idx="32">
                  <c:v>774.69999999999993</c:v>
                </c:pt>
                <c:pt idx="33">
                  <c:v>774.69999999999993</c:v>
                </c:pt>
                <c:pt idx="34">
                  <c:v>1130.0249999999999</c:v>
                </c:pt>
                <c:pt idx="35">
                  <c:v>1130.0249999999999</c:v>
                </c:pt>
                <c:pt idx="36">
                  <c:v>294.935</c:v>
                </c:pt>
                <c:pt idx="37">
                  <c:v>294.935</c:v>
                </c:pt>
                <c:pt idx="38">
                  <c:v>430.65999999999997</c:v>
                </c:pt>
                <c:pt idx="39">
                  <c:v>433.70999999999992</c:v>
                </c:pt>
                <c:pt idx="40">
                  <c:v>472.14</c:v>
                </c:pt>
                <c:pt idx="41">
                  <c:v>312.19799999999998</c:v>
                </c:pt>
                <c:pt idx="42">
                  <c:v>312.19799999999998</c:v>
                </c:pt>
                <c:pt idx="43">
                  <c:v>312.19799999999998</c:v>
                </c:pt>
                <c:pt idx="44">
                  <c:v>443.59199999999998</c:v>
                </c:pt>
                <c:pt idx="45">
                  <c:v>443.59199999999998</c:v>
                </c:pt>
                <c:pt idx="46">
                  <c:v>564.43299999999999</c:v>
                </c:pt>
                <c:pt idx="47">
                  <c:v>564.43299999999999</c:v>
                </c:pt>
                <c:pt idx="48">
                  <c:v>628.29999999999995</c:v>
                </c:pt>
                <c:pt idx="49">
                  <c:v>628.29999999999995</c:v>
                </c:pt>
                <c:pt idx="50">
                  <c:v>628.29999999999995</c:v>
                </c:pt>
                <c:pt idx="51">
                  <c:v>1634.1899999999998</c:v>
                </c:pt>
                <c:pt idx="52">
                  <c:v>1634.1899999999998</c:v>
                </c:pt>
                <c:pt idx="53">
                  <c:v>1634.1899999999998</c:v>
                </c:pt>
                <c:pt idx="54">
                  <c:v>1634.1899999999998</c:v>
                </c:pt>
                <c:pt idx="55">
                  <c:v>1634.1899999999998</c:v>
                </c:pt>
                <c:pt idx="56">
                  <c:v>1634.1899999999998</c:v>
                </c:pt>
                <c:pt idx="57">
                  <c:v>1634.1899999999998</c:v>
                </c:pt>
                <c:pt idx="58">
                  <c:v>1634.1899999999998</c:v>
                </c:pt>
                <c:pt idx="59">
                  <c:v>1634.1899999999998</c:v>
                </c:pt>
                <c:pt idx="60">
                  <c:v>1658.5899999999997</c:v>
                </c:pt>
                <c:pt idx="61">
                  <c:v>1658.5899999999997</c:v>
                </c:pt>
                <c:pt idx="62">
                  <c:v>1658.5899999999997</c:v>
                </c:pt>
                <c:pt idx="63">
                  <c:v>1658.5899999999997</c:v>
                </c:pt>
                <c:pt idx="64">
                  <c:v>529.4799999999999</c:v>
                </c:pt>
                <c:pt idx="65">
                  <c:v>567.29999999999995</c:v>
                </c:pt>
                <c:pt idx="66">
                  <c:v>567.29999999999995</c:v>
                </c:pt>
                <c:pt idx="67">
                  <c:v>567.29999999999995</c:v>
                </c:pt>
                <c:pt idx="68">
                  <c:v>567.29999999999995</c:v>
                </c:pt>
                <c:pt idx="69">
                  <c:v>685.03</c:v>
                </c:pt>
                <c:pt idx="70">
                  <c:v>685.03</c:v>
                </c:pt>
                <c:pt idx="71">
                  <c:v>685.03</c:v>
                </c:pt>
                <c:pt idx="72">
                  <c:v>685.03</c:v>
                </c:pt>
                <c:pt idx="73">
                  <c:v>685.03</c:v>
                </c:pt>
                <c:pt idx="74">
                  <c:v>685.03</c:v>
                </c:pt>
                <c:pt idx="75">
                  <c:v>685.03</c:v>
                </c:pt>
                <c:pt idx="76">
                  <c:v>532.65199999999993</c:v>
                </c:pt>
                <c:pt idx="77">
                  <c:v>532.65199999999993</c:v>
                </c:pt>
                <c:pt idx="78">
                  <c:v>1705.2549999999999</c:v>
                </c:pt>
                <c:pt idx="79">
                  <c:v>1116.3</c:v>
                </c:pt>
                <c:pt idx="80">
                  <c:v>728.82799999999997</c:v>
                </c:pt>
                <c:pt idx="81">
                  <c:v>776.53</c:v>
                </c:pt>
                <c:pt idx="82">
                  <c:v>3088.7350000000001</c:v>
                </c:pt>
                <c:pt idx="83">
                  <c:v>1229.1499999999999</c:v>
                </c:pt>
                <c:pt idx="84">
                  <c:v>1229.1499999999999</c:v>
                </c:pt>
                <c:pt idx="85">
                  <c:v>1123.6199999999999</c:v>
                </c:pt>
                <c:pt idx="86">
                  <c:v>1123.6199999999999</c:v>
                </c:pt>
                <c:pt idx="87">
                  <c:v>1123.6199999999999</c:v>
                </c:pt>
                <c:pt idx="88">
                  <c:v>1123.6199999999999</c:v>
                </c:pt>
                <c:pt idx="89">
                  <c:v>1123.6199999999999</c:v>
                </c:pt>
                <c:pt idx="90">
                  <c:v>511.17999999999995</c:v>
                </c:pt>
                <c:pt idx="91">
                  <c:v>471.53</c:v>
                </c:pt>
                <c:pt idx="92">
                  <c:v>471.53</c:v>
                </c:pt>
                <c:pt idx="93">
                  <c:v>471.53</c:v>
                </c:pt>
                <c:pt idx="94">
                  <c:v>2185.3249999999998</c:v>
                </c:pt>
                <c:pt idx="95">
                  <c:v>989.41999999999985</c:v>
                </c:pt>
                <c:pt idx="96">
                  <c:v>989.41999999999985</c:v>
                </c:pt>
                <c:pt idx="97">
                  <c:v>802.15</c:v>
                </c:pt>
                <c:pt idx="98">
                  <c:v>828.38</c:v>
                </c:pt>
                <c:pt idx="99">
                  <c:v>828.38</c:v>
                </c:pt>
                <c:pt idx="100">
                  <c:v>1615.8899999999999</c:v>
                </c:pt>
                <c:pt idx="101">
                  <c:v>390.4</c:v>
                </c:pt>
                <c:pt idx="102">
                  <c:v>466.04</c:v>
                </c:pt>
                <c:pt idx="103">
                  <c:v>466.04</c:v>
                </c:pt>
                <c:pt idx="104">
                  <c:v>481.9</c:v>
                </c:pt>
                <c:pt idx="105">
                  <c:v>481.9</c:v>
                </c:pt>
                <c:pt idx="106">
                  <c:v>570.35</c:v>
                </c:pt>
                <c:pt idx="107">
                  <c:v>570.35</c:v>
                </c:pt>
                <c:pt idx="108">
                  <c:v>487.14599999999996</c:v>
                </c:pt>
                <c:pt idx="109">
                  <c:v>487.14599999999996</c:v>
                </c:pt>
                <c:pt idx="110">
                  <c:v>487.14599999999996</c:v>
                </c:pt>
                <c:pt idx="111">
                  <c:v>487.14599999999996</c:v>
                </c:pt>
                <c:pt idx="112">
                  <c:v>787.81499999999994</c:v>
                </c:pt>
                <c:pt idx="113">
                  <c:v>787.81499999999994</c:v>
                </c:pt>
                <c:pt idx="114">
                  <c:v>683.81</c:v>
                </c:pt>
                <c:pt idx="115">
                  <c:v>683.81</c:v>
                </c:pt>
                <c:pt idx="116">
                  <c:v>555.1</c:v>
                </c:pt>
                <c:pt idx="117">
                  <c:v>555.1</c:v>
                </c:pt>
                <c:pt idx="118">
                  <c:v>427</c:v>
                </c:pt>
                <c:pt idx="119">
                  <c:v>915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2F64-4441-963A-C65ED3D671CB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-7.1951956488895581E-3"/>
                  <c:y val="-2.6988463873709907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a340-600</a:t>
                    </a:r>
                  </a:p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a340-500</a:t>
                    </a:r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2F64-4441-963A-C65ED3D671CB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mr-IN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a380-800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2F64-4441-963A-C65ED3D671C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representation'!$Q$6:$Q$49</c:f>
              <c:numCache>
                <c:formatCode>0.00</c:formatCode>
                <c:ptCount val="44"/>
                <c:pt idx="0">
                  <c:v>634.61538461538464</c:v>
                </c:pt>
                <c:pt idx="1">
                  <c:v>660.38461538461536</c:v>
                </c:pt>
                <c:pt idx="2">
                  <c:v>657.53424657534242</c:v>
                </c:pt>
                <c:pt idx="3">
                  <c:v>748.85844748858449</c:v>
                </c:pt>
                <c:pt idx="4">
                  <c:v>669.24778761061941</c:v>
                </c:pt>
                <c:pt idx="5">
                  <c:v>669.24778761061941</c:v>
                </c:pt>
                <c:pt idx="6">
                  <c:v>539.78494623655911</c:v>
                </c:pt>
                <c:pt idx="7">
                  <c:v>539.78494623655911</c:v>
                </c:pt>
                <c:pt idx="8">
                  <c:v>757.36711649683275</c:v>
                </c:pt>
                <c:pt idx="9">
                  <c:v>761.49820985954273</c:v>
                </c:pt>
                <c:pt idx="10">
                  <c:v>868.96867139263657</c:v>
                </c:pt>
                <c:pt idx="11">
                  <c:v>868.96867139263657</c:v>
                </c:pt>
                <c:pt idx="12">
                  <c:v>633.48416289592762</c:v>
                </c:pt>
                <c:pt idx="13">
                  <c:v>680.59444324790002</c:v>
                </c:pt>
                <c:pt idx="14">
                  <c:v>680.47337278106511</c:v>
                </c:pt>
                <c:pt idx="15">
                  <c:v>621.33072407045006</c:v>
                </c:pt>
                <c:pt idx="16">
                  <c:v>652.44618395303326</c:v>
                </c:pt>
                <c:pt idx="17">
                  <c:v>739.33463796477497</c:v>
                </c:pt>
                <c:pt idx="18">
                  <c:v>739.33463796477497</c:v>
                </c:pt>
                <c:pt idx="19">
                  <c:v>786.28571428571433</c:v>
                </c:pt>
                <c:pt idx="20">
                  <c:v>808.12274368231044</c:v>
                </c:pt>
                <c:pt idx="21">
                  <c:v>504.41228379809388</c:v>
                </c:pt>
                <c:pt idx="22">
                  <c:v>632.54500529474058</c:v>
                </c:pt>
                <c:pt idx="23">
                  <c:v>560.53653370984819</c:v>
                </c:pt>
                <c:pt idx="24">
                  <c:v>659.72467349099895</c:v>
                </c:pt>
                <c:pt idx="25">
                  <c:v>702.09838321293432</c:v>
                </c:pt>
                <c:pt idx="26">
                  <c:v>577.84011220196351</c:v>
                </c:pt>
                <c:pt idx="27">
                  <c:v>695.53529686769514</c:v>
                </c:pt>
                <c:pt idx="28">
                  <c:v>795.4487179487179</c:v>
                </c:pt>
                <c:pt idx="29">
                  <c:v>699.78962131837307</c:v>
                </c:pt>
                <c:pt idx="30">
                  <c:v>804.79166666666663</c:v>
                </c:pt>
                <c:pt idx="31">
                  <c:v>682.0205148054963</c:v>
                </c:pt>
                <c:pt idx="32">
                  <c:v>682.0205148054963</c:v>
                </c:pt>
                <c:pt idx="33">
                  <c:v>604.58885941644564</c:v>
                </c:pt>
                <c:pt idx="34">
                  <c:v>673.76923076923072</c:v>
                </c:pt>
                <c:pt idx="35">
                  <c:v>673.76923076923072</c:v>
                </c:pt>
                <c:pt idx="36">
                  <c:v>591.0454545454545</c:v>
                </c:pt>
                <c:pt idx="37">
                  <c:v>743.0460448642267</c:v>
                </c:pt>
                <c:pt idx="38">
                  <c:v>743.0460448642267</c:v>
                </c:pt>
                <c:pt idx="39">
                  <c:v>806.41487164355271</c:v>
                </c:pt>
                <c:pt idx="40">
                  <c:v>716.66666666666663</c:v>
                </c:pt>
                <c:pt idx="41">
                  <c:v>714.28571428571433</c:v>
                </c:pt>
                <c:pt idx="42">
                  <c:v>771.42857142857144</c:v>
                </c:pt>
                <c:pt idx="43">
                  <c:v>757.14285714285711</c:v>
                </c:pt>
              </c:numCache>
            </c:numRef>
          </c:xVal>
          <c:yVal>
            <c:numRef>
              <c:f>'5.) Data for representation'!$W$6:$W$49</c:f>
              <c:numCache>
                <c:formatCode>General</c:formatCode>
                <c:ptCount val="44"/>
                <c:pt idx="0">
                  <c:v>1586</c:v>
                </c:pt>
                <c:pt idx="1">
                  <c:v>1586</c:v>
                </c:pt>
                <c:pt idx="2">
                  <c:v>1335.8999999999999</c:v>
                </c:pt>
                <c:pt idx="3">
                  <c:v>1335.8999999999999</c:v>
                </c:pt>
                <c:pt idx="4">
                  <c:v>2205.7600000000002</c:v>
                </c:pt>
                <c:pt idx="5">
                  <c:v>2205.7600000000002</c:v>
                </c:pt>
                <c:pt idx="6">
                  <c:v>2836.5</c:v>
                </c:pt>
                <c:pt idx="7">
                  <c:v>2836.5</c:v>
                </c:pt>
                <c:pt idx="8">
                  <c:v>2214.91</c:v>
                </c:pt>
                <c:pt idx="9">
                  <c:v>2214.91</c:v>
                </c:pt>
                <c:pt idx="10">
                  <c:v>2667.5299999999997</c:v>
                </c:pt>
                <c:pt idx="11">
                  <c:v>2667.5299999999997</c:v>
                </c:pt>
                <c:pt idx="12">
                  <c:v>2696.2</c:v>
                </c:pt>
                <c:pt idx="13">
                  <c:v>2832.23</c:v>
                </c:pt>
                <c:pt idx="14">
                  <c:v>5154.5</c:v>
                </c:pt>
                <c:pt idx="15">
                  <c:v>3117.1</c:v>
                </c:pt>
                <c:pt idx="16">
                  <c:v>3117.1</c:v>
                </c:pt>
                <c:pt idx="17">
                  <c:v>3117.1</c:v>
                </c:pt>
                <c:pt idx="18">
                  <c:v>3117.1</c:v>
                </c:pt>
                <c:pt idx="19">
                  <c:v>3202.5</c:v>
                </c:pt>
                <c:pt idx="20">
                  <c:v>3379.3999999999996</c:v>
                </c:pt>
                <c:pt idx="21">
                  <c:v>1728.1299999999999</c:v>
                </c:pt>
                <c:pt idx="22">
                  <c:v>1728.1299999999999</c:v>
                </c:pt>
                <c:pt idx="23">
                  <c:v>1728.1299999999999</c:v>
                </c:pt>
                <c:pt idx="24">
                  <c:v>1728.1299999999999</c:v>
                </c:pt>
                <c:pt idx="25">
                  <c:v>1773.2699999999998</c:v>
                </c:pt>
                <c:pt idx="26">
                  <c:v>2609.58</c:v>
                </c:pt>
                <c:pt idx="27">
                  <c:v>2609.58</c:v>
                </c:pt>
                <c:pt idx="28">
                  <c:v>2664.48</c:v>
                </c:pt>
                <c:pt idx="29">
                  <c:v>2609.58</c:v>
                </c:pt>
                <c:pt idx="30">
                  <c:v>2664.48</c:v>
                </c:pt>
                <c:pt idx="31">
                  <c:v>3151.87</c:v>
                </c:pt>
                <c:pt idx="32">
                  <c:v>3151.87</c:v>
                </c:pt>
                <c:pt idx="33">
                  <c:v>2299.6999999999998</c:v>
                </c:pt>
                <c:pt idx="34">
                  <c:v>2299.6999999999998</c:v>
                </c:pt>
                <c:pt idx="35">
                  <c:v>2299.6999999999998</c:v>
                </c:pt>
                <c:pt idx="36">
                  <c:v>2012.9999999999998</c:v>
                </c:pt>
                <c:pt idx="37">
                  <c:v>2066.6799999999998</c:v>
                </c:pt>
                <c:pt idx="38">
                  <c:v>2066.6799999999998</c:v>
                </c:pt>
                <c:pt idx="39">
                  <c:v>2067.29</c:v>
                </c:pt>
                <c:pt idx="40">
                  <c:v>1830</c:v>
                </c:pt>
                <c:pt idx="41">
                  <c:v>2135</c:v>
                </c:pt>
                <c:pt idx="42">
                  <c:v>2135</c:v>
                </c:pt>
                <c:pt idx="43">
                  <c:v>2135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2F64-4441-963A-C65ED3D671CB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1"/>
              <c:layout>
                <c:manualLayout>
                  <c:x val="-0.21935407964954995"/>
                  <c:y val="-4.442061764303972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Piper PA-31 Navajo</a:t>
                    </a: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 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2F64-4441-963A-C65ED3D671CB}"/>
                </c:ext>
              </c:extLst>
            </c:dLbl>
            <c:dLbl>
              <c:idx val="21"/>
              <c:layout>
                <c:manualLayout>
                  <c:x val="-0.15141066783463306"/>
                  <c:y val="-3.1401972579159325E-2"/>
                </c:manualLayout>
              </c:layout>
              <c:tx>
                <c:rich>
                  <a:bodyPr/>
                  <a:lstStyle/>
                  <a:p>
                    <a:r>
                      <a:rPr lang="mr-IN" sz="900" b="0" i="0" u="none" strike="noStrike" baseline="0">
                        <a:effectLst/>
                      </a:rPr>
                      <a:t>Tu-114</a:t>
                    </a:r>
                    <a:r>
                      <a:rPr lang="mr-IN" sz="900" b="0" i="0" u="none" strike="noStrike" baseline="0"/>
                      <a:t> </a:t>
                    </a:r>
                    <a:endParaRPr lang="mr-IN"/>
                  </a:p>
                </c:rich>
              </c:tx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2F64-4441-963A-C65ED3D671C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representation'!$AD$6:$AD$48</c:f>
              <c:numCache>
                <c:formatCode>0.00</c:formatCode>
                <c:ptCount val="43"/>
                <c:pt idx="0">
                  <c:v>341.28440366972478</c:v>
                </c:pt>
                <c:pt idx="1">
                  <c:v>377.04918032786884</c:v>
                </c:pt>
                <c:pt idx="2">
                  <c:v>249.47499999999999</c:v>
                </c:pt>
                <c:pt idx="3">
                  <c:v>302.68382352941177</c:v>
                </c:pt>
                <c:pt idx="4">
                  <c:v>347.06405693950177</c:v>
                </c:pt>
                <c:pt idx="5">
                  <c:v>476.265625</c:v>
                </c:pt>
                <c:pt idx="6">
                  <c:v>246.72209026128266</c:v>
                </c:pt>
                <c:pt idx="7">
                  <c:v>292.04086481349486</c:v>
                </c:pt>
                <c:pt idx="8">
                  <c:v>202.74914089347078</c:v>
                </c:pt>
                <c:pt idx="9">
                  <c:v>291.87817258883251</c:v>
                </c:pt>
                <c:pt idx="10">
                  <c:v>349.26470588235293</c:v>
                </c:pt>
                <c:pt idx="11">
                  <c:v>138.40375586854461</c:v>
                </c:pt>
                <c:pt idx="12">
                  <c:v>459.16666666666669</c:v>
                </c:pt>
                <c:pt idx="13">
                  <c:v>280.07468658308881</c:v>
                </c:pt>
                <c:pt idx="14">
                  <c:v>163.64551863041291</c:v>
                </c:pt>
                <c:pt idx="15">
                  <c:v>221.55085599194362</c:v>
                </c:pt>
                <c:pt idx="16">
                  <c:v>375.49019607843138</c:v>
                </c:pt>
                <c:pt idx="17">
                  <c:v>180.54162487462386</c:v>
                </c:pt>
                <c:pt idx="18">
                  <c:v>457.14285714285717</c:v>
                </c:pt>
                <c:pt idx="19">
                  <c:v>457.14285714285717</c:v>
                </c:pt>
                <c:pt idx="20">
                  <c:v>286.93528693528691</c:v>
                </c:pt>
                <c:pt idx="21">
                  <c:v>549.66248794599801</c:v>
                </c:pt>
                <c:pt idx="22">
                  <c:v>292.84802043422735</c:v>
                </c:pt>
                <c:pt idx="23">
                  <c:v>275.95238095238096</c:v>
                </c:pt>
                <c:pt idx="24">
                  <c:v>334.02884320343662</c:v>
                </c:pt>
                <c:pt idx="25">
                  <c:v>273.9220779220779</c:v>
                </c:pt>
                <c:pt idx="26">
                  <c:v>227.27272727272728</c:v>
                </c:pt>
                <c:pt idx="27">
                  <c:v>282.47142857142859</c:v>
                </c:pt>
                <c:pt idx="28">
                  <c:v>297.42857142857144</c:v>
                </c:pt>
                <c:pt idx="29">
                  <c:v>391.5</c:v>
                </c:pt>
                <c:pt idx="30">
                  <c:v>169.62962962962962</c:v>
                </c:pt>
                <c:pt idx="31">
                  <c:v>205.84615384615384</c:v>
                </c:pt>
                <c:pt idx="32">
                  <c:v>196.875</c:v>
                </c:pt>
                <c:pt idx="33">
                  <c:v>236.25</c:v>
                </c:pt>
                <c:pt idx="34">
                  <c:v>259.86111111111109</c:v>
                </c:pt>
                <c:pt idx="35">
                  <c:v>195.1219512195122</c:v>
                </c:pt>
                <c:pt idx="36" formatCode="General">
                  <c:v>139.792</c:v>
                </c:pt>
                <c:pt idx="37">
                  <c:v>169.48398576512454</c:v>
                </c:pt>
                <c:pt idx="38">
                  <c:v>190.28960817717206</c:v>
                </c:pt>
                <c:pt idx="39">
                  <c:v>349.75</c:v>
                </c:pt>
                <c:pt idx="40">
                  <c:v>178.42639593908629</c:v>
                </c:pt>
                <c:pt idx="41">
                  <c:v>338.46153846153845</c:v>
                </c:pt>
                <c:pt idx="42">
                  <c:v>381.53846153846155</c:v>
                </c:pt>
              </c:numCache>
            </c:numRef>
          </c:xVal>
          <c:yVal>
            <c:numRef>
              <c:f>'5.) Data for representation'!$AJ$6:$AJ$48</c:f>
              <c:numCache>
                <c:formatCode>General</c:formatCode>
                <c:ptCount val="43"/>
                <c:pt idx="0">
                  <c:v>332.45</c:v>
                </c:pt>
                <c:pt idx="1">
                  <c:v>372.09999999999997</c:v>
                </c:pt>
                <c:pt idx="2">
                  <c:v>488</c:v>
                </c:pt>
                <c:pt idx="3">
                  <c:v>331.84</c:v>
                </c:pt>
                <c:pt idx="4">
                  <c:v>342.82</c:v>
                </c:pt>
                <c:pt idx="5">
                  <c:v>390.4</c:v>
                </c:pt>
                <c:pt idx="6">
                  <c:v>256.81</c:v>
                </c:pt>
                <c:pt idx="7">
                  <c:v>256.74900000000002</c:v>
                </c:pt>
                <c:pt idx="8">
                  <c:v>177.51</c:v>
                </c:pt>
                <c:pt idx="9">
                  <c:v>240.33999999999997</c:v>
                </c:pt>
                <c:pt idx="10">
                  <c:v>165.92</c:v>
                </c:pt>
                <c:pt idx="11">
                  <c:v>129.93</c:v>
                </c:pt>
                <c:pt idx="12">
                  <c:v>732</c:v>
                </c:pt>
                <c:pt idx="13">
                  <c:v>457.37799999999999</c:v>
                </c:pt>
                <c:pt idx="14">
                  <c:v>242.29199999999997</c:v>
                </c:pt>
                <c:pt idx="15">
                  <c:v>242.29199999999997</c:v>
                </c:pt>
                <c:pt idx="16">
                  <c:v>311.09999999999997</c:v>
                </c:pt>
                <c:pt idx="17">
                  <c:v>608.16999999999996</c:v>
                </c:pt>
                <c:pt idx="18">
                  <c:v>854</c:v>
                </c:pt>
                <c:pt idx="19">
                  <c:v>854</c:v>
                </c:pt>
                <c:pt idx="20">
                  <c:v>499.59000000000003</c:v>
                </c:pt>
                <c:pt idx="21">
                  <c:v>1897.71</c:v>
                </c:pt>
                <c:pt idx="22">
                  <c:v>477.62999999999994</c:v>
                </c:pt>
                <c:pt idx="23">
                  <c:v>153.72</c:v>
                </c:pt>
                <c:pt idx="24">
                  <c:v>198.79900000000001</c:v>
                </c:pt>
                <c:pt idx="25">
                  <c:v>469.7</c:v>
                </c:pt>
                <c:pt idx="26">
                  <c:v>152.98799999999997</c:v>
                </c:pt>
                <c:pt idx="27">
                  <c:v>427</c:v>
                </c:pt>
                <c:pt idx="28">
                  <c:v>427</c:v>
                </c:pt>
                <c:pt idx="29">
                  <c:v>244</c:v>
                </c:pt>
                <c:pt idx="30">
                  <c:v>164.7</c:v>
                </c:pt>
                <c:pt idx="31">
                  <c:v>158.6</c:v>
                </c:pt>
                <c:pt idx="32">
                  <c:v>175.68</c:v>
                </c:pt>
                <c:pt idx="33">
                  <c:v>175.68</c:v>
                </c:pt>
                <c:pt idx="34">
                  <c:v>175.68</c:v>
                </c:pt>
                <c:pt idx="35">
                  <c:v>250.1</c:v>
                </c:pt>
                <c:pt idx="36">
                  <c:v>158.35599999999999</c:v>
                </c:pt>
                <c:pt idx="37">
                  <c:v>137.12799999999999</c:v>
                </c:pt>
                <c:pt idx="38">
                  <c:v>143.22799999999998</c:v>
                </c:pt>
                <c:pt idx="39">
                  <c:v>244</c:v>
                </c:pt>
                <c:pt idx="40">
                  <c:v>240.33999999999997</c:v>
                </c:pt>
                <c:pt idx="41">
                  <c:v>396.5</c:v>
                </c:pt>
                <c:pt idx="42">
                  <c:v>396.5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B-2F64-4441-963A-C65ED3D671CB}"/>
            </c:ext>
          </c:extLst>
        </c:ser>
        <c:axId val="239647360"/>
        <c:axId val="239534848"/>
      </c:scatterChart>
      <c:valAx>
        <c:axId val="2396473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Wing Loading (kg/m</a:t>
                </a:r>
                <a:r>
                  <a:rPr lang="es-ES_tradnl" sz="1000" b="0" i="0" baseline="30000">
                    <a:effectLst/>
                  </a:rPr>
                  <a:t>2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1555465327088714"/>
              <c:y val="0.899757134183364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534848"/>
        <c:crosses val="autoZero"/>
        <c:crossBetween val="midCat"/>
      </c:valAx>
      <c:valAx>
        <c:axId val="239534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 Wetted Surface (-)</a:t>
                </a:r>
                <a:endParaRPr lang="es-ES_tradnl" sz="1000">
                  <a:effectLst/>
                </a:endParaRP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647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4650455373406173"/>
          <c:w val="0.99612573651609027"/>
          <c:h val="5.34954462659381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9.8389849957325581E-2"/>
          <c:y val="2.1104718797888798E-2"/>
          <c:w val="0.85817082335223804"/>
          <c:h val="0.81641390723968499"/>
        </c:manualLayout>
      </c:layout>
      <c:scatterChart>
        <c:scatterStyle val="lineMarker"/>
        <c:ser>
          <c:idx val="0"/>
          <c:order val="0"/>
          <c:tx>
            <c:v>Narrow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4"/>
              <c:layout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b737-400</a:t>
                    </a:r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F6B-4824-8E8A-C4ADB9DDAE8B}"/>
                </c:ext>
              </c:extLst>
            </c:dLbl>
            <c:dLbl>
              <c:idx val="82"/>
              <c:layout/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Tu-144D</a:t>
                    </a:r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F6B-4824-8E8A-C4ADB9DDAE8B}"/>
                </c:ext>
              </c:extLst>
            </c:dLbl>
            <c:dLbl>
              <c:idx val="94"/>
              <c:layout>
                <c:manualLayout>
                  <c:x val="-0.266046539181714"/>
                  <c:y val="-0.19606394028975194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t>BAe/Aerospatiale Concorde</a:t>
                    </a:r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F6B-4824-8E8A-C4ADB9DDAE8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representation'!$E$6:$E$125</c:f>
              <c:numCache>
                <c:formatCode>0.00</c:formatCode>
                <c:ptCount val="120"/>
                <c:pt idx="0">
                  <c:v>53.022441895078281</c:v>
                </c:pt>
                <c:pt idx="1">
                  <c:v>59.576721558812203</c:v>
                </c:pt>
                <c:pt idx="2">
                  <c:v>50.215383754318545</c:v>
                </c:pt>
                <c:pt idx="3">
                  <c:v>55.753845197809561</c:v>
                </c:pt>
                <c:pt idx="4">
                  <c:v>55.753845197809561</c:v>
                </c:pt>
                <c:pt idx="5">
                  <c:v>57.599999012306561</c:v>
                </c:pt>
                <c:pt idx="6">
                  <c:v>58.338460538105366</c:v>
                </c:pt>
                <c:pt idx="7">
                  <c:v>69.046152662187993</c:v>
                </c:pt>
                <c:pt idx="8">
                  <c:v>71.630768002483805</c:v>
                </c:pt>
                <c:pt idx="9">
                  <c:v>36.277731875921504</c:v>
                </c:pt>
                <c:pt idx="10">
                  <c:v>37.893339368371464</c:v>
                </c:pt>
                <c:pt idx="11">
                  <c:v>29.763924687618101</c:v>
                </c:pt>
                <c:pt idx="12">
                  <c:v>31.822403600382092</c:v>
                </c:pt>
                <c:pt idx="13">
                  <c:v>31.822403600382092</c:v>
                </c:pt>
                <c:pt idx="14">
                  <c:v>29.763924687618101</c:v>
                </c:pt>
                <c:pt idx="15">
                  <c:v>55.633015923198435</c:v>
                </c:pt>
                <c:pt idx="16">
                  <c:v>61.195760014607131</c:v>
                </c:pt>
                <c:pt idx="17">
                  <c:v>29.05424224269392</c:v>
                </c:pt>
                <c:pt idx="18">
                  <c:v>29.668851213212445</c:v>
                </c:pt>
                <c:pt idx="19">
                  <c:v>40.52828418363125</c:v>
                </c:pt>
                <c:pt idx="20">
                  <c:v>41.268044259994795</c:v>
                </c:pt>
                <c:pt idx="21">
                  <c:v>57.560112059303442</c:v>
                </c:pt>
                <c:pt idx="22">
                  <c:v>66.884850212910592</c:v>
                </c:pt>
                <c:pt idx="23">
                  <c:v>72.318524791308803</c:v>
                </c:pt>
                <c:pt idx="24">
                  <c:v>78.32780049030012</c:v>
                </c:pt>
                <c:pt idx="25">
                  <c:v>69.711051715022393</c:v>
                </c:pt>
                <c:pt idx="26">
                  <c:v>47.125489938714281</c:v>
                </c:pt>
                <c:pt idx="27">
                  <c:v>50.386829227772132</c:v>
                </c:pt>
                <c:pt idx="28">
                  <c:v>56.811725146427555</c:v>
                </c:pt>
                <c:pt idx="29">
                  <c:v>61.214101792569799</c:v>
                </c:pt>
                <c:pt idx="30">
                  <c:v>56.096302925182769</c:v>
                </c:pt>
                <c:pt idx="31">
                  <c:v>57.427337689306945</c:v>
                </c:pt>
                <c:pt idx="32">
                  <c:v>61.705513994153293</c:v>
                </c:pt>
                <c:pt idx="33">
                  <c:v>62.719336273809027</c:v>
                </c:pt>
                <c:pt idx="34">
                  <c:v>45.871808544749669</c:v>
                </c:pt>
                <c:pt idx="35">
                  <c:v>49.112104894486869</c:v>
                </c:pt>
                <c:pt idx="36">
                  <c:v>71.508523491959934</c:v>
                </c:pt>
                <c:pt idx="37">
                  <c:v>71.508523491959934</c:v>
                </c:pt>
                <c:pt idx="38">
                  <c:v>57.347500209263799</c:v>
                </c:pt>
                <c:pt idx="39">
                  <c:v>63.934374136806284</c:v>
                </c:pt>
                <c:pt idx="40">
                  <c:v>61.150396846577316</c:v>
                </c:pt>
                <c:pt idx="41">
                  <c:v>54.6235061918021</c:v>
                </c:pt>
                <c:pt idx="42">
                  <c:v>57.627799032351213</c:v>
                </c:pt>
                <c:pt idx="43">
                  <c:v>65.821324961121533</c:v>
                </c:pt>
                <c:pt idx="44">
                  <c:v>62.245290673334416</c:v>
                </c:pt>
                <c:pt idx="45">
                  <c:v>65.099543639443269</c:v>
                </c:pt>
                <c:pt idx="46">
                  <c:v>58.19771273365869</c:v>
                </c:pt>
                <c:pt idx="47">
                  <c:v>58.748231637896005</c:v>
                </c:pt>
                <c:pt idx="48">
                  <c:v>42.857040448310997</c:v>
                </c:pt>
                <c:pt idx="49">
                  <c:v>53.953952707248661</c:v>
                </c:pt>
                <c:pt idx="50">
                  <c:v>58.832767579712637</c:v>
                </c:pt>
                <c:pt idx="51">
                  <c:v>28.233295540695462</c:v>
                </c:pt>
                <c:pt idx="52">
                  <c:v>28.5525735193463</c:v>
                </c:pt>
                <c:pt idx="53">
                  <c:v>32.589159392289027</c:v>
                </c:pt>
                <c:pt idx="54">
                  <c:v>32.589159392289027</c:v>
                </c:pt>
                <c:pt idx="55">
                  <c:v>32.589159392289027</c:v>
                </c:pt>
                <c:pt idx="56">
                  <c:v>32.589159392289027</c:v>
                </c:pt>
                <c:pt idx="57">
                  <c:v>33.615410037952437</c:v>
                </c:pt>
                <c:pt idx="58">
                  <c:v>33.615410037952437</c:v>
                </c:pt>
                <c:pt idx="59">
                  <c:v>33.615410037952437</c:v>
                </c:pt>
                <c:pt idx="60">
                  <c:v>35.909723791072864</c:v>
                </c:pt>
                <c:pt idx="61">
                  <c:v>35.909723791072864</c:v>
                </c:pt>
                <c:pt idx="62">
                  <c:v>35.419031913182422</c:v>
                </c:pt>
                <c:pt idx="63">
                  <c:v>35.419031913182422</c:v>
                </c:pt>
                <c:pt idx="64">
                  <c:v>50.873926238131496</c:v>
                </c:pt>
                <c:pt idx="65">
                  <c:v>50.575367657287458</c:v>
                </c:pt>
                <c:pt idx="66">
                  <c:v>54.621709270380698</c:v>
                </c:pt>
                <c:pt idx="67">
                  <c:v>57.656744230656194</c:v>
                </c:pt>
                <c:pt idx="68">
                  <c:v>61.196875016429424</c:v>
                </c:pt>
                <c:pt idx="69">
                  <c:v>53.358558800910792</c:v>
                </c:pt>
                <c:pt idx="70">
                  <c:v>56.971815538610258</c:v>
                </c:pt>
                <c:pt idx="71">
                  <c:v>61.005218408600371</c:v>
                </c:pt>
                <c:pt idx="72">
                  <c:v>56.971815538610258</c:v>
                </c:pt>
                <c:pt idx="73">
                  <c:v>61.005218408600371</c:v>
                </c:pt>
                <c:pt idx="74">
                  <c:v>59.459080641770825</c:v>
                </c:pt>
                <c:pt idx="75">
                  <c:v>63.270646353911481</c:v>
                </c:pt>
                <c:pt idx="76">
                  <c:v>53.556334625677863</c:v>
                </c:pt>
                <c:pt idx="77">
                  <c:v>53.556334625677863</c:v>
                </c:pt>
                <c:pt idx="78">
                  <c:v>35.301625169436598</c:v>
                </c:pt>
                <c:pt idx="79">
                  <c:v>28.39740729404723</c:v>
                </c:pt>
                <c:pt idx="80">
                  <c:v>28.713652942616243</c:v>
                </c:pt>
                <c:pt idx="81">
                  <c:v>33.140903736014714</c:v>
                </c:pt>
                <c:pt idx="82">
                  <c:v>18.167456290344933</c:v>
                </c:pt>
                <c:pt idx="83">
                  <c:v>34.961288023640023</c:v>
                </c:pt>
                <c:pt idx="84">
                  <c:v>36.359739544585622</c:v>
                </c:pt>
                <c:pt idx="85">
                  <c:v>42.000538658682444</c:v>
                </c:pt>
                <c:pt idx="86">
                  <c:v>41.200528398517065</c:v>
                </c:pt>
                <c:pt idx="87">
                  <c:v>44.300568156657917</c:v>
                </c:pt>
                <c:pt idx="88">
                  <c:v>42.800548918847824</c:v>
                </c:pt>
                <c:pt idx="89">
                  <c:v>43.200554048930513</c:v>
                </c:pt>
                <c:pt idx="90">
                  <c:v>64.461479337330104</c:v>
                </c:pt>
                <c:pt idx="91">
                  <c:v>56.061812357314039</c:v>
                </c:pt>
                <c:pt idx="92">
                  <c:v>62.069538659902243</c:v>
                </c:pt>
                <c:pt idx="93">
                  <c:v>65.072666111183779</c:v>
                </c:pt>
                <c:pt idx="94">
                  <c:v>27.293342577160935</c:v>
                </c:pt>
                <c:pt idx="95">
                  <c:v>23.478236000804269</c:v>
                </c:pt>
                <c:pt idx="96">
                  <c:v>25.269359159628511</c:v>
                </c:pt>
                <c:pt idx="97">
                  <c:v>38.528979229570567</c:v>
                </c:pt>
                <c:pt idx="98">
                  <c:v>40.820927020565875</c:v>
                </c:pt>
                <c:pt idx="99">
                  <c:v>42.969396863753552</c:v>
                </c:pt>
                <c:pt idx="100">
                  <c:v>35.231336481390805</c:v>
                </c:pt>
                <c:pt idx="101">
                  <c:v>38.980468750000036</c:v>
                </c:pt>
                <c:pt idx="102">
                  <c:v>44.145601775101468</c:v>
                </c:pt>
                <c:pt idx="103">
                  <c:v>44.145601775101468</c:v>
                </c:pt>
                <c:pt idx="104">
                  <c:v>47.154000505899575</c:v>
                </c:pt>
                <c:pt idx="105">
                  <c:v>47.154000505899575</c:v>
                </c:pt>
                <c:pt idx="106">
                  <c:v>44.148781061285938</c:v>
                </c:pt>
                <c:pt idx="107">
                  <c:v>50.66906326988623</c:v>
                </c:pt>
                <c:pt idx="108">
                  <c:v>56.749372591386873</c:v>
                </c:pt>
                <c:pt idx="109">
                  <c:v>60.953029820378489</c:v>
                </c:pt>
                <c:pt idx="110">
                  <c:v>61.115571233232835</c:v>
                </c:pt>
                <c:pt idx="111">
                  <c:v>66.112318459427541</c:v>
                </c:pt>
                <c:pt idx="112">
                  <c:v>49.396524206688554</c:v>
                </c:pt>
                <c:pt idx="113">
                  <c:v>52.66691477485552</c:v>
                </c:pt>
                <c:pt idx="114">
                  <c:v>61.134850590870109</c:v>
                </c:pt>
                <c:pt idx="115">
                  <c:v>66.771456854002977</c:v>
                </c:pt>
                <c:pt idx="116">
                  <c:v>49.303946166701238</c:v>
                </c:pt>
                <c:pt idx="117">
                  <c:v>48.382377079473173</c:v>
                </c:pt>
                <c:pt idx="118">
                  <c:v>26.465776349547259</c:v>
                </c:pt>
                <c:pt idx="119">
                  <c:v>31.299035602229509</c:v>
                </c:pt>
              </c:numCache>
            </c:numRef>
          </c:xVal>
          <c:yVal>
            <c:numRef>
              <c:f>'5.) Data for representation'!$B$6:$B$125</c:f>
              <c:numCache>
                <c:formatCode>General</c:formatCode>
                <c:ptCount val="120"/>
                <c:pt idx="0">
                  <c:v>63100</c:v>
                </c:pt>
                <c:pt idx="1">
                  <c:v>70900</c:v>
                </c:pt>
                <c:pt idx="2">
                  <c:v>68000</c:v>
                </c:pt>
                <c:pt idx="3">
                  <c:v>75500</c:v>
                </c:pt>
                <c:pt idx="4">
                  <c:v>75500</c:v>
                </c:pt>
                <c:pt idx="5">
                  <c:v>78000</c:v>
                </c:pt>
                <c:pt idx="6">
                  <c:v>79000</c:v>
                </c:pt>
                <c:pt idx="7">
                  <c:v>93500</c:v>
                </c:pt>
                <c:pt idx="8">
                  <c:v>97000</c:v>
                </c:pt>
                <c:pt idx="9">
                  <c:v>123500</c:v>
                </c:pt>
                <c:pt idx="10">
                  <c:v>129000</c:v>
                </c:pt>
                <c:pt idx="11">
                  <c:v>141700</c:v>
                </c:pt>
                <c:pt idx="12">
                  <c:v>151500</c:v>
                </c:pt>
                <c:pt idx="13">
                  <c:v>151500</c:v>
                </c:pt>
                <c:pt idx="14">
                  <c:v>141700</c:v>
                </c:pt>
                <c:pt idx="15">
                  <c:v>49895</c:v>
                </c:pt>
                <c:pt idx="16">
                  <c:v>54884</c:v>
                </c:pt>
                <c:pt idx="17">
                  <c:v>104000</c:v>
                </c:pt>
                <c:pt idx="18">
                  <c:v>106200</c:v>
                </c:pt>
                <c:pt idx="19">
                  <c:v>76700</c:v>
                </c:pt>
                <c:pt idx="20">
                  <c:v>95100</c:v>
                </c:pt>
                <c:pt idx="21">
                  <c:v>50000</c:v>
                </c:pt>
                <c:pt idx="22">
                  <c:v>58100</c:v>
                </c:pt>
                <c:pt idx="23">
                  <c:v>62820</c:v>
                </c:pt>
                <c:pt idx="24">
                  <c:v>68040</c:v>
                </c:pt>
                <c:pt idx="25">
                  <c:v>60555</c:v>
                </c:pt>
                <c:pt idx="26">
                  <c:v>65544</c:v>
                </c:pt>
                <c:pt idx="27">
                  <c:v>70080</c:v>
                </c:pt>
                <c:pt idx="28">
                  <c:v>79016</c:v>
                </c:pt>
                <c:pt idx="29">
                  <c:v>85139</c:v>
                </c:pt>
                <c:pt idx="30">
                  <c:v>80286</c:v>
                </c:pt>
                <c:pt idx="31">
                  <c:v>82191</c:v>
                </c:pt>
                <c:pt idx="32">
                  <c:v>88314</c:v>
                </c:pt>
                <c:pt idx="33">
                  <c:v>89765</c:v>
                </c:pt>
                <c:pt idx="34">
                  <c:v>115660</c:v>
                </c:pt>
                <c:pt idx="35">
                  <c:v>123830</c:v>
                </c:pt>
                <c:pt idx="36">
                  <c:v>24041</c:v>
                </c:pt>
                <c:pt idx="37">
                  <c:v>24041</c:v>
                </c:pt>
                <c:pt idx="38">
                  <c:v>34019</c:v>
                </c:pt>
                <c:pt idx="39">
                  <c:v>38330</c:v>
                </c:pt>
                <c:pt idx="40">
                  <c:v>41640</c:v>
                </c:pt>
                <c:pt idx="41">
                  <c:v>20000</c:v>
                </c:pt>
                <c:pt idx="42">
                  <c:v>21100</c:v>
                </c:pt>
                <c:pt idx="43">
                  <c:v>24100</c:v>
                </c:pt>
                <c:pt idx="44">
                  <c:v>38600</c:v>
                </c:pt>
                <c:pt idx="45">
                  <c:v>40370</c:v>
                </c:pt>
                <c:pt idx="46">
                  <c:v>51800</c:v>
                </c:pt>
                <c:pt idx="47">
                  <c:v>52290</c:v>
                </c:pt>
                <c:pt idx="48">
                  <c:v>44800</c:v>
                </c:pt>
                <c:pt idx="49">
                  <c:v>56400</c:v>
                </c:pt>
                <c:pt idx="50">
                  <c:v>61500</c:v>
                </c:pt>
                <c:pt idx="51">
                  <c:v>123800</c:v>
                </c:pt>
                <c:pt idx="52">
                  <c:v>125200</c:v>
                </c:pt>
                <c:pt idx="53">
                  <c:v>142900</c:v>
                </c:pt>
                <c:pt idx="54">
                  <c:v>142900</c:v>
                </c:pt>
                <c:pt idx="55">
                  <c:v>142900</c:v>
                </c:pt>
                <c:pt idx="56">
                  <c:v>142900</c:v>
                </c:pt>
                <c:pt idx="57">
                  <c:v>147400</c:v>
                </c:pt>
                <c:pt idx="58">
                  <c:v>147400</c:v>
                </c:pt>
                <c:pt idx="59">
                  <c:v>147400</c:v>
                </c:pt>
                <c:pt idx="60">
                  <c:v>161000</c:v>
                </c:pt>
                <c:pt idx="61">
                  <c:v>161000</c:v>
                </c:pt>
                <c:pt idx="62">
                  <c:v>158800</c:v>
                </c:pt>
                <c:pt idx="63">
                  <c:v>158800</c:v>
                </c:pt>
                <c:pt idx="64">
                  <c:v>41141</c:v>
                </c:pt>
                <c:pt idx="65">
                  <c:v>45359</c:v>
                </c:pt>
                <c:pt idx="66">
                  <c:v>48988</c:v>
                </c:pt>
                <c:pt idx="67">
                  <c:v>51710</c:v>
                </c:pt>
                <c:pt idx="68">
                  <c:v>54885</c:v>
                </c:pt>
                <c:pt idx="69">
                  <c:v>63500</c:v>
                </c:pt>
                <c:pt idx="70">
                  <c:v>67800</c:v>
                </c:pt>
                <c:pt idx="71">
                  <c:v>72600</c:v>
                </c:pt>
                <c:pt idx="72">
                  <c:v>67800</c:v>
                </c:pt>
                <c:pt idx="73">
                  <c:v>72600</c:v>
                </c:pt>
                <c:pt idx="74">
                  <c:v>70760</c:v>
                </c:pt>
                <c:pt idx="75">
                  <c:v>75296</c:v>
                </c:pt>
                <c:pt idx="76">
                  <c:v>43700</c:v>
                </c:pt>
                <c:pt idx="77">
                  <c:v>43700</c:v>
                </c:pt>
                <c:pt idx="78">
                  <c:v>165000</c:v>
                </c:pt>
                <c:pt idx="79">
                  <c:v>70300</c:v>
                </c:pt>
                <c:pt idx="80">
                  <c:v>37500</c:v>
                </c:pt>
                <c:pt idx="81">
                  <c:v>47600</c:v>
                </c:pt>
                <c:pt idx="82">
                  <c:v>207000</c:v>
                </c:pt>
                <c:pt idx="83">
                  <c:v>100000</c:v>
                </c:pt>
                <c:pt idx="84">
                  <c:v>104000</c:v>
                </c:pt>
                <c:pt idx="85">
                  <c:v>105000</c:v>
                </c:pt>
                <c:pt idx="86">
                  <c:v>103000</c:v>
                </c:pt>
                <c:pt idx="87">
                  <c:v>110750</c:v>
                </c:pt>
                <c:pt idx="88">
                  <c:v>107000</c:v>
                </c:pt>
                <c:pt idx="89">
                  <c:v>108000</c:v>
                </c:pt>
                <c:pt idx="90">
                  <c:v>49450</c:v>
                </c:pt>
                <c:pt idx="91">
                  <c:v>38101</c:v>
                </c:pt>
                <c:pt idx="92">
                  <c:v>42184</c:v>
                </c:pt>
                <c:pt idx="93">
                  <c:v>44225</c:v>
                </c:pt>
                <c:pt idx="94">
                  <c:v>185070</c:v>
                </c:pt>
                <c:pt idx="95">
                  <c:v>48500</c:v>
                </c:pt>
                <c:pt idx="96">
                  <c:v>52200</c:v>
                </c:pt>
                <c:pt idx="97">
                  <c:v>58100</c:v>
                </c:pt>
                <c:pt idx="98">
                  <c:v>64600</c:v>
                </c:pt>
                <c:pt idx="99">
                  <c:v>68000</c:v>
                </c:pt>
                <c:pt idx="100">
                  <c:v>151898</c:v>
                </c:pt>
                <c:pt idx="101">
                  <c:v>19958</c:v>
                </c:pt>
                <c:pt idx="102">
                  <c:v>29480</c:v>
                </c:pt>
                <c:pt idx="103">
                  <c:v>29480</c:v>
                </c:pt>
                <c:pt idx="104">
                  <c:v>33110</c:v>
                </c:pt>
                <c:pt idx="105">
                  <c:v>33110</c:v>
                </c:pt>
                <c:pt idx="106">
                  <c:v>39915</c:v>
                </c:pt>
                <c:pt idx="107">
                  <c:v>45810</c:v>
                </c:pt>
                <c:pt idx="108">
                  <c:v>40500</c:v>
                </c:pt>
                <c:pt idx="109">
                  <c:v>43500</c:v>
                </c:pt>
                <c:pt idx="110">
                  <c:v>43616</c:v>
                </c:pt>
                <c:pt idx="111">
                  <c:v>47182</c:v>
                </c:pt>
                <c:pt idx="112">
                  <c:v>72500</c:v>
                </c:pt>
                <c:pt idx="113">
                  <c:v>77300</c:v>
                </c:pt>
                <c:pt idx="114">
                  <c:v>72560</c:v>
                </c:pt>
                <c:pt idx="115">
                  <c:v>79250</c:v>
                </c:pt>
                <c:pt idx="116">
                  <c:v>42800</c:v>
                </c:pt>
                <c:pt idx="117">
                  <c:v>42000</c:v>
                </c:pt>
                <c:pt idx="118">
                  <c:v>15500</c:v>
                </c:pt>
                <c:pt idx="119">
                  <c:v>57500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DF6B-4824-8E8A-C4ADB9DDAE8B}"/>
            </c:ext>
          </c:extLst>
        </c:ser>
        <c:ser>
          <c:idx val="1"/>
          <c:order val="1"/>
          <c:tx>
            <c:v>Wide Body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a380-800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F6B-4824-8E8A-C4ADB9DDAE8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representation'!$R$6:$R$49</c:f>
              <c:numCache>
                <c:formatCode>0.00</c:formatCode>
                <c:ptCount val="44"/>
                <c:pt idx="0">
                  <c:v>39.357175398498825</c:v>
                </c:pt>
                <c:pt idx="1">
                  <c:v>40.955315248013626</c:v>
                </c:pt>
                <c:pt idx="2">
                  <c:v>44.432046798870275</c:v>
                </c:pt>
                <c:pt idx="3">
                  <c:v>50.60316440982448</c:v>
                </c:pt>
                <c:pt idx="4">
                  <c:v>35.194332543772269</c:v>
                </c:pt>
                <c:pt idx="5">
                  <c:v>35.194332543772269</c:v>
                </c:pt>
                <c:pt idx="6">
                  <c:v>25.031927491570389</c:v>
                </c:pt>
                <c:pt idx="7">
                  <c:v>25.031927491570389</c:v>
                </c:pt>
                <c:pt idx="8">
                  <c:v>39.745990139502737</c:v>
                </c:pt>
                <c:pt idx="9">
                  <c:v>39.962786449354574</c:v>
                </c:pt>
                <c:pt idx="10">
                  <c:v>41.554147843230922</c:v>
                </c:pt>
                <c:pt idx="11">
                  <c:v>41.554147843230922</c:v>
                </c:pt>
                <c:pt idx="12">
                  <c:v>30.131768860465712</c:v>
                </c:pt>
                <c:pt idx="13">
                  <c:v>31.585594614686276</c:v>
                </c:pt>
                <c:pt idx="14">
                  <c:v>23.40899566795412</c:v>
                </c:pt>
                <c:pt idx="15">
                  <c:v>27.486052989669137</c:v>
                </c:pt>
                <c:pt idx="16">
                  <c:v>28.862519895293513</c:v>
                </c:pt>
                <c:pt idx="17">
                  <c:v>32.706238801565355</c:v>
                </c:pt>
                <c:pt idx="18">
                  <c:v>32.706238801565355</c:v>
                </c:pt>
                <c:pt idx="19">
                  <c:v>34.316321938825752</c:v>
                </c:pt>
                <c:pt idx="20">
                  <c:v>34.333845403252056</c:v>
                </c:pt>
                <c:pt idx="21">
                  <c:v>29.968317901076993</c:v>
                </c:pt>
                <c:pt idx="22">
                  <c:v>37.58098368000698</c:v>
                </c:pt>
                <c:pt idx="23">
                  <c:v>33.302791341434755</c:v>
                </c:pt>
                <c:pt idx="24">
                  <c:v>39.195791572507275</c:v>
                </c:pt>
                <c:pt idx="25">
                  <c:v>41.178967871280918</c:v>
                </c:pt>
                <c:pt idx="26">
                  <c:v>27.937484277322181</c:v>
                </c:pt>
                <c:pt idx="27">
                  <c:v>33.62782543170394</c:v>
                </c:pt>
                <c:pt idx="28">
                  <c:v>38.060182933385327</c:v>
                </c:pt>
                <c:pt idx="29">
                  <c:v>33.833514029538598</c:v>
                </c:pt>
                <c:pt idx="30">
                  <c:v>38.50721908960589</c:v>
                </c:pt>
                <c:pt idx="31">
                  <c:v>30.003934411239548</c:v>
                </c:pt>
                <c:pt idx="32">
                  <c:v>30.003934411239548</c:v>
                </c:pt>
                <c:pt idx="33">
                  <c:v>31.137910441439296</c:v>
                </c:pt>
                <c:pt idx="34">
                  <c:v>34.70088083683779</c:v>
                </c:pt>
                <c:pt idx="35">
                  <c:v>34.70088083683779</c:v>
                </c:pt>
                <c:pt idx="36">
                  <c:v>32.535981449859271</c:v>
                </c:pt>
                <c:pt idx="37">
                  <c:v>40.368631403385955</c:v>
                </c:pt>
                <c:pt idx="38">
                  <c:v>40.368631403385955</c:v>
                </c:pt>
                <c:pt idx="39">
                  <c:v>43.804905107106073</c:v>
                </c:pt>
                <c:pt idx="40">
                  <c:v>41.376769291923189</c:v>
                </c:pt>
                <c:pt idx="41">
                  <c:v>38.18017741606063</c:v>
                </c:pt>
                <c:pt idx="42">
                  <c:v>41.234591609345479</c:v>
                </c:pt>
                <c:pt idx="43">
                  <c:v>40.470988061024265</c:v>
                </c:pt>
              </c:numCache>
            </c:numRef>
          </c:xVal>
          <c:yVal>
            <c:numRef>
              <c:f>'5.) Data for representation'!$O$6:$O$49</c:f>
              <c:numCache>
                <c:formatCode>General</c:formatCode>
                <c:ptCount val="44"/>
                <c:pt idx="0">
                  <c:v>165000</c:v>
                </c:pt>
                <c:pt idx="1">
                  <c:v>171700</c:v>
                </c:pt>
                <c:pt idx="2">
                  <c:v>144000</c:v>
                </c:pt>
                <c:pt idx="3">
                  <c:v>164000</c:v>
                </c:pt>
                <c:pt idx="4">
                  <c:v>242000</c:v>
                </c:pt>
                <c:pt idx="5">
                  <c:v>242000</c:v>
                </c:pt>
                <c:pt idx="6">
                  <c:v>251000</c:v>
                </c:pt>
                <c:pt idx="7">
                  <c:v>251000</c:v>
                </c:pt>
                <c:pt idx="8">
                  <c:v>275000</c:v>
                </c:pt>
                <c:pt idx="9">
                  <c:v>276500</c:v>
                </c:pt>
                <c:pt idx="10">
                  <c:v>380000</c:v>
                </c:pt>
                <c:pt idx="11">
                  <c:v>380000</c:v>
                </c:pt>
                <c:pt idx="12">
                  <c:v>280000</c:v>
                </c:pt>
                <c:pt idx="13">
                  <c:v>316000</c:v>
                </c:pt>
                <c:pt idx="14">
                  <c:v>575000</c:v>
                </c:pt>
                <c:pt idx="15">
                  <c:v>317500</c:v>
                </c:pt>
                <c:pt idx="16">
                  <c:v>333400</c:v>
                </c:pt>
                <c:pt idx="17">
                  <c:v>377800</c:v>
                </c:pt>
                <c:pt idx="18">
                  <c:v>377800</c:v>
                </c:pt>
                <c:pt idx="19">
                  <c:v>412800</c:v>
                </c:pt>
                <c:pt idx="20">
                  <c:v>447700</c:v>
                </c:pt>
                <c:pt idx="21">
                  <c:v>142900</c:v>
                </c:pt>
                <c:pt idx="22">
                  <c:v>179200</c:v>
                </c:pt>
                <c:pt idx="23">
                  <c:v>158800</c:v>
                </c:pt>
                <c:pt idx="24">
                  <c:v>186900</c:v>
                </c:pt>
                <c:pt idx="25">
                  <c:v>204100</c:v>
                </c:pt>
                <c:pt idx="26">
                  <c:v>247200</c:v>
                </c:pt>
                <c:pt idx="27">
                  <c:v>297550</c:v>
                </c:pt>
                <c:pt idx="28">
                  <c:v>347452</c:v>
                </c:pt>
                <c:pt idx="29">
                  <c:v>299370</c:v>
                </c:pt>
                <c:pt idx="30">
                  <c:v>351533</c:v>
                </c:pt>
                <c:pt idx="31">
                  <c:v>352400</c:v>
                </c:pt>
                <c:pt idx="32">
                  <c:v>352400</c:v>
                </c:pt>
                <c:pt idx="33">
                  <c:v>227930</c:v>
                </c:pt>
                <c:pt idx="34">
                  <c:v>254011</c:v>
                </c:pt>
                <c:pt idx="35">
                  <c:v>254011</c:v>
                </c:pt>
                <c:pt idx="36">
                  <c:v>195045</c:v>
                </c:pt>
                <c:pt idx="37">
                  <c:v>251744</c:v>
                </c:pt>
                <c:pt idx="38">
                  <c:v>251744</c:v>
                </c:pt>
                <c:pt idx="39">
                  <c:v>273294</c:v>
                </c:pt>
                <c:pt idx="40">
                  <c:v>215000</c:v>
                </c:pt>
                <c:pt idx="41">
                  <c:v>250000</c:v>
                </c:pt>
                <c:pt idx="42">
                  <c:v>270000</c:v>
                </c:pt>
                <c:pt idx="43">
                  <c:v>265000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7-DF6B-4824-8E8A-C4ADB9DDAE8B}"/>
            </c:ext>
          </c:extLst>
        </c:ser>
        <c:ser>
          <c:idx val="2"/>
          <c:order val="2"/>
          <c:tx>
            <c:v>Propeller Aircraft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effectLst/>
                      </a:rPr>
                      <a:t>Il-14M</a:t>
                    </a:r>
                    <a:endParaRPr lang="en-US"/>
                  </a:p>
                </c:rich>
              </c:tx>
              <c:dLblPos val="t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DF6B-4824-8E8A-C4ADB9DDAE8B}"/>
                </c:ext>
              </c:extLst>
            </c:dLbl>
            <c:dLbl>
              <c:idx val="21"/>
              <c:layout>
                <c:manualLayout>
                  <c:x val="-0.26489359548211"/>
                  <c:y val="2.7642533613073721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u="none" strike="noStrike" baseline="0">
                        <a:effectLst/>
                      </a:rPr>
                      <a:t>Tu-114</a:t>
                    </a:r>
                    <a:r>
                      <a:rPr lang="en-US" sz="900" b="0" i="0" u="none" strike="noStrike" baseline="0"/>
                      <a:t> </a:t>
                    </a:r>
                    <a:endParaRPr lang="en-US"/>
                  </a:p>
                </c:rich>
              </c:tx>
              <c:dLblPos val="r"/>
              <c:showVal val="1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F6B-4824-8E8A-C4ADB9DDAE8B}"/>
                </c:ext>
              </c:extLst>
            </c:dLbl>
            <c:delete val="1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</c:trendline>
          <c:xVal>
            <c:numRef>
              <c:f>'5.) Data for representation'!$AE$6:$AE$33</c:f>
              <c:numCache>
                <c:formatCode>0.00</c:formatCode>
                <c:ptCount val="28"/>
                <c:pt idx="0">
                  <c:v>46.229392966979404</c:v>
                </c:pt>
                <c:pt idx="1">
                  <c:v>48.276200630436158</c:v>
                </c:pt>
                <c:pt idx="2">
                  <c:v>27.892152934338018</c:v>
                </c:pt>
                <c:pt idx="3">
                  <c:v>41.038337757835407</c:v>
                </c:pt>
                <c:pt idx="4">
                  <c:v>46.295788072200239</c:v>
                </c:pt>
                <c:pt idx="5">
                  <c:v>59.533203125000057</c:v>
                </c:pt>
                <c:pt idx="6">
                  <c:v>38.024804325752875</c:v>
                </c:pt>
                <c:pt idx="7">
                  <c:v>45.014679562592995</c:v>
                </c:pt>
                <c:pt idx="8">
                  <c:v>37.584824628731802</c:v>
                </c:pt>
                <c:pt idx="9">
                  <c:v>46.500059394590174</c:v>
                </c:pt>
                <c:pt idx="10">
                  <c:v>66.968450312959803</c:v>
                </c:pt>
                <c:pt idx="11">
                  <c:v>29.988729994634056</c:v>
                </c:pt>
                <c:pt idx="12">
                  <c:v>41.915990164631452</c:v>
                </c:pt>
                <c:pt idx="13">
                  <c:v>32.3445520328725</c:v>
                </c:pt>
                <c:pt idx="14">
                  <c:v>25.965667823766033</c:v>
                </c:pt>
                <c:pt idx="15">
                  <c:v>35.153519515252476</c:v>
                </c:pt>
                <c:pt idx="16">
                  <c:v>52.579144331639988</c:v>
                </c:pt>
                <c:pt idx="17">
                  <c:v>18.081304816724941</c:v>
                </c:pt>
                <c:pt idx="18">
                  <c:v>38.635623073303641</c:v>
                </c:pt>
                <c:pt idx="19">
                  <c:v>38.635623073303641</c:v>
                </c:pt>
                <c:pt idx="20">
                  <c:v>31.706040470283259</c:v>
                </c:pt>
                <c:pt idx="21">
                  <c:v>31.1634903842859</c:v>
                </c:pt>
                <c:pt idx="22">
                  <c:v>33.094925794008446</c:v>
                </c:pt>
                <c:pt idx="23">
                  <c:v>54.971030088038198</c:v>
                </c:pt>
                <c:pt idx="24">
                  <c:v>58.511575105707948</c:v>
                </c:pt>
                <c:pt idx="25">
                  <c:v>31.216317905021853</c:v>
                </c:pt>
                <c:pt idx="26">
                  <c:v>45.381992263117688</c:v>
                </c:pt>
                <c:pt idx="27">
                  <c:v>33.761793274812774</c:v>
                </c:pt>
              </c:numCache>
            </c:numRef>
          </c:xVal>
          <c:yVal>
            <c:numRef>
              <c:f>'5.) Data for representation'!$AB$6:$AB$48</c:f>
              <c:numCache>
                <c:formatCode>General</c:formatCode>
                <c:ptCount val="43"/>
                <c:pt idx="0">
                  <c:v>18600</c:v>
                </c:pt>
                <c:pt idx="1">
                  <c:v>23000</c:v>
                </c:pt>
                <c:pt idx="2">
                  <c:v>19958</c:v>
                </c:pt>
                <c:pt idx="3">
                  <c:v>16466</c:v>
                </c:pt>
                <c:pt idx="4">
                  <c:v>19505</c:v>
                </c:pt>
                <c:pt idx="5">
                  <c:v>30481</c:v>
                </c:pt>
                <c:pt idx="6">
                  <c:v>10387</c:v>
                </c:pt>
                <c:pt idx="7">
                  <c:v>12292</c:v>
                </c:pt>
                <c:pt idx="8">
                  <c:v>5900</c:v>
                </c:pt>
                <c:pt idx="9">
                  <c:v>11500</c:v>
                </c:pt>
                <c:pt idx="10">
                  <c:v>9500</c:v>
                </c:pt>
                <c:pt idx="11">
                  <c:v>2948</c:v>
                </c:pt>
                <c:pt idx="12">
                  <c:v>55100</c:v>
                </c:pt>
                <c:pt idx="13">
                  <c:v>21000</c:v>
                </c:pt>
                <c:pt idx="14">
                  <c:v>6500</c:v>
                </c:pt>
                <c:pt idx="15">
                  <c:v>8800</c:v>
                </c:pt>
                <c:pt idx="16">
                  <c:v>19150</c:v>
                </c:pt>
                <c:pt idx="17">
                  <c:v>18000</c:v>
                </c:pt>
                <c:pt idx="18">
                  <c:v>64000</c:v>
                </c:pt>
                <c:pt idx="19">
                  <c:v>64000</c:v>
                </c:pt>
                <c:pt idx="20">
                  <c:v>23500</c:v>
                </c:pt>
                <c:pt idx="21">
                  <c:v>171000</c:v>
                </c:pt>
                <c:pt idx="22">
                  <c:v>22930</c:v>
                </c:pt>
                <c:pt idx="23">
                  <c:v>6954</c:v>
                </c:pt>
                <c:pt idx="24">
                  <c:v>10886</c:v>
                </c:pt>
                <c:pt idx="25">
                  <c:v>21092</c:v>
                </c:pt>
                <c:pt idx="26">
                  <c:v>5700</c:v>
                </c:pt>
                <c:pt idx="27">
                  <c:v>19773</c:v>
                </c:pt>
                <c:pt idx="28">
                  <c:v>20820</c:v>
                </c:pt>
                <c:pt idx="29">
                  <c:v>15660</c:v>
                </c:pt>
                <c:pt idx="30">
                  <c:v>4580</c:v>
                </c:pt>
                <c:pt idx="31">
                  <c:v>5352</c:v>
                </c:pt>
                <c:pt idx="32">
                  <c:v>5670</c:v>
                </c:pt>
                <c:pt idx="33">
                  <c:v>6804</c:v>
                </c:pt>
                <c:pt idx="34">
                  <c:v>7484</c:v>
                </c:pt>
                <c:pt idx="35">
                  <c:v>8000</c:v>
                </c:pt>
                <c:pt idx="36" formatCode="0">
                  <c:v>3629.0003200000001</c:v>
                </c:pt>
                <c:pt idx="37">
                  <c:v>3810</c:v>
                </c:pt>
                <c:pt idx="38">
                  <c:v>4468</c:v>
                </c:pt>
                <c:pt idx="39">
                  <c:v>13990</c:v>
                </c:pt>
                <c:pt idx="40">
                  <c:v>7030</c:v>
                </c:pt>
                <c:pt idx="41">
                  <c:v>22000</c:v>
                </c:pt>
                <c:pt idx="42">
                  <c:v>24800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B-DF6B-4824-8E8A-C4ADB9DDAE8B}"/>
            </c:ext>
          </c:extLst>
        </c:ser>
        <c:axId val="239704704"/>
        <c:axId val="239731456"/>
      </c:scatterChart>
      <c:valAx>
        <c:axId val="239704704"/>
        <c:scaling>
          <c:orientation val="minMax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Cubic Wing Loading (kg/m</a:t>
                </a:r>
                <a:r>
                  <a:rPr lang="es-ES_tradnl" sz="1000" b="0" i="0" baseline="30000">
                    <a:effectLst/>
                  </a:rPr>
                  <a:t>3</a:t>
                </a:r>
                <a:r>
                  <a:rPr lang="es-ES_tradnl" sz="1000" b="0" i="0" baseline="0">
                    <a:effectLst/>
                  </a:rPr>
                  <a:t>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5053331673359089"/>
              <c:y val="0.90168084388619718"/>
            </c:manualLayout>
          </c:layout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731456"/>
        <c:crosses val="autoZero"/>
        <c:crossBetween val="midCat"/>
      </c:valAx>
      <c:valAx>
        <c:axId val="2397314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000" b="0" i="0" baseline="0">
                    <a:effectLst/>
                  </a:rPr>
                  <a:t>Maximum Take-Off Mass (kg)</a:t>
                </a:r>
                <a:endParaRPr lang="es-ES_tradnl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694555234393799E-3"/>
              <c:y val="0.196046212239254"/>
            </c:manualLayout>
          </c:layout>
          <c:spPr>
            <a:noFill/>
            <a:ln>
              <a:noFill/>
            </a:ln>
            <a:effectLst/>
          </c:spPr>
        </c:title>
        <c:numFmt formatCode="0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704704"/>
        <c:crosses val="autoZero"/>
        <c:crossBetween val="midCat"/>
        <c:dispUnits>
          <c:builtInUnit val="hundred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"/>
          <c:y val="0.95052803398296881"/>
          <c:w val="1"/>
          <c:h val="4.9471966017030813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864460</xdr:colOff>
      <xdr:row>39</xdr:row>
      <xdr:rowOff>6535</xdr:rowOff>
    </xdr:from>
    <xdr:to>
      <xdr:col>20</xdr:col>
      <xdr:colOff>289053</xdr:colOff>
      <xdr:row>54</xdr:row>
      <xdr:rowOff>180645</xdr:rowOff>
    </xdr:to>
    <xdr:graphicFrame macro="">
      <xdr:nvGraphicFramePr>
        <xdr:cNvPr id="17" name="Gráfico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156283</xdr:colOff>
      <xdr:row>38</xdr:row>
      <xdr:rowOff>196899</xdr:rowOff>
    </xdr:from>
    <xdr:to>
      <xdr:col>26</xdr:col>
      <xdr:colOff>348459</xdr:colOff>
      <xdr:row>54</xdr:row>
      <xdr:rowOff>161668</xdr:rowOff>
    </xdr:to>
    <xdr:graphicFrame macro="">
      <xdr:nvGraphicFramePr>
        <xdr:cNvPr id="18" name="Gráfico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862992</xdr:colOff>
      <xdr:row>56</xdr:row>
      <xdr:rowOff>24437</xdr:rowOff>
    </xdr:from>
    <xdr:to>
      <xdr:col>20</xdr:col>
      <xdr:colOff>287585</xdr:colOff>
      <xdr:row>72</xdr:row>
      <xdr:rowOff>31074</xdr:rowOff>
    </xdr:to>
    <xdr:graphicFrame macro="">
      <xdr:nvGraphicFramePr>
        <xdr:cNvPr id="19" name="Gráfico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66743</xdr:colOff>
      <xdr:row>56</xdr:row>
      <xdr:rowOff>190500</xdr:rowOff>
    </xdr:from>
    <xdr:to>
      <xdr:col>26</xdr:col>
      <xdr:colOff>258919</xdr:colOff>
      <xdr:row>72</xdr:row>
      <xdr:rowOff>197137</xdr:rowOff>
    </xdr:to>
    <xdr:graphicFrame macro="">
      <xdr:nvGraphicFramePr>
        <xdr:cNvPr id="20" name="Gráfico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1065720</xdr:colOff>
      <xdr:row>92</xdr:row>
      <xdr:rowOff>106464</xdr:rowOff>
    </xdr:from>
    <xdr:to>
      <xdr:col>20</xdr:col>
      <xdr:colOff>490313</xdr:colOff>
      <xdr:row>108</xdr:row>
      <xdr:rowOff>141014</xdr:rowOff>
    </xdr:to>
    <xdr:graphicFrame macro="">
      <xdr:nvGraphicFramePr>
        <xdr:cNvPr id="21" name="Gráfico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692936</xdr:colOff>
      <xdr:row>93</xdr:row>
      <xdr:rowOff>42693</xdr:rowOff>
    </xdr:from>
    <xdr:to>
      <xdr:col>27</xdr:col>
      <xdr:colOff>61705</xdr:colOff>
      <xdr:row>109</xdr:row>
      <xdr:rowOff>77242</xdr:rowOff>
    </xdr:to>
    <xdr:graphicFrame macro="">
      <xdr:nvGraphicFramePr>
        <xdr:cNvPr id="22" name="Gráfico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1189252</xdr:colOff>
      <xdr:row>111</xdr:row>
      <xdr:rowOff>34009</xdr:rowOff>
    </xdr:from>
    <xdr:to>
      <xdr:col>20</xdr:col>
      <xdr:colOff>613845</xdr:colOff>
      <xdr:row>127</xdr:row>
      <xdr:rowOff>68558</xdr:rowOff>
    </xdr:to>
    <xdr:graphicFrame macro="">
      <xdr:nvGraphicFramePr>
        <xdr:cNvPr id="23" name="Gráfico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872516</xdr:colOff>
      <xdr:row>111</xdr:row>
      <xdr:rowOff>58636</xdr:rowOff>
    </xdr:from>
    <xdr:to>
      <xdr:col>27</xdr:col>
      <xdr:colOff>241285</xdr:colOff>
      <xdr:row>127</xdr:row>
      <xdr:rowOff>93185</xdr:rowOff>
    </xdr:to>
    <xdr:graphicFrame macro="">
      <xdr:nvGraphicFramePr>
        <xdr:cNvPr id="24" name="Gráfico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906402</xdr:colOff>
      <xdr:row>2</xdr:row>
      <xdr:rowOff>16228</xdr:rowOff>
    </xdr:from>
    <xdr:to>
      <xdr:col>20</xdr:col>
      <xdr:colOff>330995</xdr:colOff>
      <xdr:row>18</xdr:row>
      <xdr:rowOff>8909</xdr:rowOff>
    </xdr:to>
    <xdr:graphicFrame macro="">
      <xdr:nvGraphicFramePr>
        <xdr:cNvPr id="25" name="Gráfico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21</xdr:col>
      <xdr:colOff>97523</xdr:colOff>
      <xdr:row>2</xdr:row>
      <xdr:rowOff>110537</xdr:rowOff>
    </xdr:from>
    <xdr:to>
      <xdr:col>26</xdr:col>
      <xdr:colOff>289699</xdr:colOff>
      <xdr:row>18</xdr:row>
      <xdr:rowOff>103218</xdr:rowOff>
    </xdr:to>
    <xdr:graphicFrame macro="">
      <xdr:nvGraphicFramePr>
        <xdr:cNvPr id="26" name="Gráfic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886352</xdr:colOff>
      <xdr:row>20</xdr:row>
      <xdr:rowOff>198848</xdr:rowOff>
    </xdr:from>
    <xdr:to>
      <xdr:col>20</xdr:col>
      <xdr:colOff>310945</xdr:colOff>
      <xdr:row>37</xdr:row>
      <xdr:rowOff>24057</xdr:rowOff>
    </xdr:to>
    <xdr:graphicFrame macro="">
      <xdr:nvGraphicFramePr>
        <xdr:cNvPr id="27" name="Gráfic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147540</xdr:colOff>
      <xdr:row>21</xdr:row>
      <xdr:rowOff>62826</xdr:rowOff>
    </xdr:from>
    <xdr:to>
      <xdr:col>26</xdr:col>
      <xdr:colOff>339716</xdr:colOff>
      <xdr:row>37</xdr:row>
      <xdr:rowOff>97376</xdr:rowOff>
    </xdr:to>
    <xdr:graphicFrame macro="">
      <xdr:nvGraphicFramePr>
        <xdr:cNvPr id="28" name="Gráfico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887539</xdr:colOff>
      <xdr:row>74</xdr:row>
      <xdr:rowOff>52217</xdr:rowOff>
    </xdr:from>
    <xdr:to>
      <xdr:col>20</xdr:col>
      <xdr:colOff>312132</xdr:colOff>
      <xdr:row>90</xdr:row>
      <xdr:rowOff>86766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21</xdr:col>
      <xdr:colOff>143875</xdr:colOff>
      <xdr:row>74</xdr:row>
      <xdr:rowOff>161316</xdr:rowOff>
    </xdr:from>
    <xdr:to>
      <xdr:col>26</xdr:col>
      <xdr:colOff>336051</xdr:colOff>
      <xdr:row>90</xdr:row>
      <xdr:rowOff>195865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1282666</xdr:colOff>
      <xdr:row>130</xdr:row>
      <xdr:rowOff>85709</xdr:rowOff>
    </xdr:from>
    <xdr:to>
      <xdr:col>20</xdr:col>
      <xdr:colOff>707259</xdr:colOff>
      <xdr:row>146</xdr:row>
      <xdr:rowOff>120259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21</xdr:col>
      <xdr:colOff>947660</xdr:colOff>
      <xdr:row>130</xdr:row>
      <xdr:rowOff>79221</xdr:rowOff>
    </xdr:from>
    <xdr:to>
      <xdr:col>27</xdr:col>
      <xdr:colOff>316429</xdr:colOff>
      <xdr:row>146</xdr:row>
      <xdr:rowOff>113771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1474315</xdr:colOff>
      <xdr:row>149</xdr:row>
      <xdr:rowOff>169808</xdr:rowOff>
    </xdr:from>
    <xdr:to>
      <xdr:col>21</xdr:col>
      <xdr:colOff>75502</xdr:colOff>
      <xdr:row>165</xdr:row>
      <xdr:rowOff>204357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21</xdr:col>
      <xdr:colOff>1039140</xdr:colOff>
      <xdr:row>149</xdr:row>
      <xdr:rowOff>174046</xdr:rowOff>
    </xdr:from>
    <xdr:to>
      <xdr:col>27</xdr:col>
      <xdr:colOff>403220</xdr:colOff>
      <xdr:row>166</xdr:row>
      <xdr:rowOff>103646</xdr:rowOff>
    </xdr:to>
    <xdr:graphicFrame macro="">
      <xdr:nvGraphicFramePr>
        <xdr:cNvPr id="16" name="Gráfico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933450</xdr:colOff>
      <xdr:row>79</xdr:row>
      <xdr:rowOff>200024</xdr:rowOff>
    </xdr:from>
    <xdr:to>
      <xdr:col>16</xdr:col>
      <xdr:colOff>495300</xdr:colOff>
      <xdr:row>109</xdr:row>
      <xdr:rowOff>28575</xdr:rowOff>
    </xdr:to>
    <xdr:graphicFrame macro="">
      <xdr:nvGraphicFramePr>
        <xdr:cNvPr id="30" name="Gráfico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0.65735</cdr:x>
      <cdr:y>0.11601</cdr:y>
    </cdr:from>
    <cdr:to>
      <cdr:x>0.76914</cdr:x>
      <cdr:y>0.1585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53025" y="676276"/>
          <a:ext cx="8763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0.58688</cdr:x>
      <cdr:y>0.06373</cdr:y>
    </cdr:from>
    <cdr:to>
      <cdr:x>0.68287</cdr:x>
      <cdr:y>0.10458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00575" y="371476"/>
          <a:ext cx="7524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B737-400</a:t>
          </a:r>
        </a:p>
      </cdr:txBody>
    </cdr:sp>
  </cdr:relSizeAnchor>
  <cdr:relSizeAnchor xmlns:cdr="http://schemas.openxmlformats.org/drawingml/2006/chartDrawing">
    <cdr:from>
      <cdr:x>0.84083</cdr:x>
      <cdr:y>0.60131</cdr:y>
    </cdr:from>
    <cdr:to>
      <cdr:x>0.93682</cdr:x>
      <cdr:y>0.64216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6591300" y="3505200"/>
          <a:ext cx="7524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A380-800</a:t>
          </a:r>
        </a:p>
      </cdr:txBody>
    </cdr:sp>
  </cdr:relSizeAnchor>
  <cdr:relSizeAnchor xmlns:cdr="http://schemas.openxmlformats.org/drawingml/2006/chartDrawing">
    <cdr:from>
      <cdr:x>0.44228</cdr:x>
      <cdr:y>0.63562</cdr:y>
    </cdr:from>
    <cdr:to>
      <cdr:x>0.51397</cdr:x>
      <cdr:y>0.67647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467100" y="3705225"/>
          <a:ext cx="5619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IL-14M</a:t>
          </a:r>
        </a:p>
      </cdr:txBody>
    </cdr:sp>
  </cdr:relSizeAnchor>
  <cdr:relSizeAnchor xmlns:cdr="http://schemas.openxmlformats.org/drawingml/2006/chartDrawing">
    <cdr:from>
      <cdr:x>0.14581</cdr:x>
      <cdr:y>0.53431</cdr:y>
    </cdr:from>
    <cdr:to>
      <cdr:x>0.3062</cdr:x>
      <cdr:y>0.57843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1143000" y="3114676"/>
          <a:ext cx="12573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Piper PA-31 Navajo</a:t>
          </a:r>
        </a:p>
      </cdr:txBody>
    </cdr:sp>
  </cdr:relSizeAnchor>
  <cdr:relSizeAnchor xmlns:cdr="http://schemas.openxmlformats.org/drawingml/2006/chartDrawing">
    <cdr:from>
      <cdr:x>0.72175</cdr:x>
      <cdr:y>0.63399</cdr:y>
    </cdr:from>
    <cdr:to>
      <cdr:x>0.79951</cdr:x>
      <cdr:y>0.67484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5657850" y="3695701"/>
          <a:ext cx="6096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Tu-144</a:t>
          </a:r>
        </a:p>
      </cdr:txBody>
    </cdr:sp>
  </cdr:relSizeAnchor>
  <cdr:relSizeAnchor xmlns:cdr="http://schemas.openxmlformats.org/drawingml/2006/chartDrawing">
    <cdr:from>
      <cdr:x>0.46902</cdr:x>
      <cdr:y>0.12909</cdr:y>
    </cdr:from>
    <cdr:to>
      <cdr:x>0.55286</cdr:x>
      <cdr:y>0.17484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3676650" y="752476"/>
          <a:ext cx="6572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CRJ-100</a:t>
          </a:r>
        </a:p>
      </cdr:txBody>
    </cdr:sp>
  </cdr:relSizeAnchor>
  <cdr:relSizeAnchor xmlns:cdr="http://schemas.openxmlformats.org/drawingml/2006/chartDrawing">
    <cdr:from>
      <cdr:x>0.22236</cdr:x>
      <cdr:y>0.26797</cdr:y>
    </cdr:from>
    <cdr:to>
      <cdr:x>0.37181</cdr:x>
      <cdr:y>0.31046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1743074" y="1562101"/>
          <a:ext cx="1171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0" i="0">
              <a:latin typeface="+mn-lt"/>
              <a:ea typeface="+mn-ea"/>
              <a:cs typeface="+mn-cs"/>
            </a:rPr>
            <a:t>BAe Jetstream 31</a:t>
          </a:r>
          <a:endParaRPr lang="en-US" sz="1100" i="0"/>
        </a:p>
      </cdr:txBody>
    </cdr:sp>
  </cdr:relSizeAnchor>
  <cdr:relSizeAnchor xmlns:cdr="http://schemas.openxmlformats.org/drawingml/2006/chartDrawing">
    <cdr:from>
      <cdr:x>0.84447</cdr:x>
      <cdr:y>0.40686</cdr:y>
    </cdr:from>
    <cdr:to>
      <cdr:x>0.94654</cdr:x>
      <cdr:y>0.44771</cdr:y>
    </cdr:to>
    <cdr:sp macro="" textlink="">
      <cdr:nvSpPr>
        <cdr:cNvPr id="10" name="Textfeld 9"/>
        <cdr:cNvSpPr txBox="1"/>
      </cdr:nvSpPr>
      <cdr:spPr>
        <a:xfrm xmlns:a="http://schemas.openxmlformats.org/drawingml/2006/main">
          <a:off x="6619875" y="2371726"/>
          <a:ext cx="8001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A340-500</a:t>
          </a:r>
        </a:p>
      </cdr:txBody>
    </cdr:sp>
  </cdr:relSizeAnchor>
  <cdr:relSizeAnchor xmlns:cdr="http://schemas.openxmlformats.org/drawingml/2006/chartDrawing">
    <cdr:from>
      <cdr:x>0.73512</cdr:x>
      <cdr:y>0.32516</cdr:y>
    </cdr:from>
    <cdr:to>
      <cdr:x>0.82989</cdr:x>
      <cdr:y>0.36928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5762625" y="1895476"/>
          <a:ext cx="7429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A310-300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11</xdr:col>
      <xdr:colOff>353922</xdr:colOff>
      <xdr:row>19</xdr:row>
      <xdr:rowOff>156385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0</xdr:rowOff>
    </xdr:from>
    <xdr:to>
      <xdr:col>11</xdr:col>
      <xdr:colOff>351537</xdr:colOff>
      <xdr:row>38</xdr:row>
      <xdr:rowOff>159628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</xdr:row>
      <xdr:rowOff>0</xdr:rowOff>
    </xdr:from>
    <xdr:to>
      <xdr:col>24</xdr:col>
      <xdr:colOff>409864</xdr:colOff>
      <xdr:row>18</xdr:row>
      <xdr:rowOff>168659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22</xdr:row>
      <xdr:rowOff>0</xdr:rowOff>
    </xdr:from>
    <xdr:to>
      <xdr:col>24</xdr:col>
      <xdr:colOff>363794</xdr:colOff>
      <xdr:row>38</xdr:row>
      <xdr:rowOff>170900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449"/>
  <sheetViews>
    <sheetView tabSelected="1" zoomScaleNormal="100" zoomScalePageLayoutView="216" workbookViewId="0">
      <selection activeCell="A2" sqref="A2"/>
    </sheetView>
  </sheetViews>
  <sheetFormatPr baseColWidth="10" defaultColWidth="11" defaultRowHeight="15.75"/>
  <cols>
    <col min="1" max="1" width="27.5" bestFit="1" customWidth="1"/>
    <col min="2" max="2" width="10.875" customWidth="1"/>
    <col min="5" max="5" width="18.125" bestFit="1" customWidth="1"/>
    <col min="7" max="7" width="17.125" bestFit="1" customWidth="1"/>
    <col min="8" max="8" width="12.125" bestFit="1" customWidth="1"/>
    <col min="9" max="9" width="11.375" bestFit="1" customWidth="1"/>
    <col min="11" max="11" width="18.125" bestFit="1" customWidth="1"/>
    <col min="12" max="12" width="16.5" bestFit="1" customWidth="1"/>
    <col min="13" max="13" width="12.125" bestFit="1" customWidth="1"/>
    <col min="14" max="14" width="16.875" customWidth="1"/>
    <col min="15" max="15" width="22.5" bestFit="1" customWidth="1"/>
    <col min="16" max="16" width="22.5" style="5" customWidth="1"/>
    <col min="17" max="17" width="37.625" bestFit="1" customWidth="1"/>
    <col min="18" max="18" width="18.125" bestFit="1" customWidth="1"/>
    <col min="22" max="22" width="16.875" bestFit="1" customWidth="1"/>
    <col min="24" max="24" width="18.125" bestFit="1" customWidth="1"/>
    <col min="26" max="28" width="10.875" style="5"/>
    <col min="30" max="30" width="29" customWidth="1"/>
    <col min="32" max="32" width="20.375" bestFit="1" customWidth="1"/>
    <col min="34" max="34" width="16.875" customWidth="1"/>
    <col min="37" max="37" width="20.5" bestFit="1" customWidth="1"/>
    <col min="38" max="38" width="20.625" bestFit="1" customWidth="1"/>
    <col min="39" max="39" width="16.875" bestFit="1" customWidth="1"/>
    <col min="47" max="47" width="20.375" bestFit="1" customWidth="1"/>
  </cols>
  <sheetData>
    <row r="1" spans="1:40" ht="45">
      <c r="A1" s="53" t="s">
        <v>0</v>
      </c>
      <c r="Q1" s="54" t="s">
        <v>1</v>
      </c>
    </row>
    <row r="3" spans="1:40" s="28" customFormat="1" ht="20.25">
      <c r="A3" s="28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7" t="s">
        <v>7</v>
      </c>
      <c r="G3" s="47" t="s">
        <v>8</v>
      </c>
      <c r="H3" s="47" t="s">
        <v>9</v>
      </c>
      <c r="I3" s="47" t="s">
        <v>10</v>
      </c>
      <c r="J3" s="47" t="s">
        <v>11</v>
      </c>
      <c r="K3" s="47" t="s">
        <v>12</v>
      </c>
      <c r="L3" s="47" t="s">
        <v>13</v>
      </c>
      <c r="M3" s="47" t="s">
        <v>14</v>
      </c>
      <c r="P3" s="32"/>
      <c r="Z3" s="32"/>
      <c r="AA3" s="32"/>
      <c r="AB3" s="32"/>
    </row>
    <row r="4" spans="1:40">
      <c r="A4" t="s">
        <v>15</v>
      </c>
      <c r="B4" s="4">
        <v>63100</v>
      </c>
      <c r="C4" s="4">
        <v>112.3</v>
      </c>
      <c r="D4" s="1">
        <f>B4/C4</f>
        <v>561.8878005342832</v>
      </c>
      <c r="E4" s="1">
        <f>B4/((C4)^(3/2))</f>
        <v>53.022441895078281</v>
      </c>
      <c r="F4">
        <v>0.82</v>
      </c>
      <c r="G4">
        <v>35.1</v>
      </c>
      <c r="H4" s="1">
        <f t="shared" ref="H4:H27" si="0">G4^2/C4</f>
        <v>10.970703472840606</v>
      </c>
      <c r="I4">
        <v>6390</v>
      </c>
      <c r="J4">
        <f>6.1*C4</f>
        <v>685.03</v>
      </c>
      <c r="K4">
        <v>2013</v>
      </c>
      <c r="L4">
        <v>103.6</v>
      </c>
      <c r="M4" s="26">
        <f>(2*L4*10^3)/(B4*9.81)</f>
        <v>0.33472749272630048</v>
      </c>
      <c r="O4" t="s">
        <v>16</v>
      </c>
      <c r="AJ4" s="6"/>
      <c r="AK4" s="6"/>
      <c r="AL4" s="6"/>
      <c r="AN4" s="24"/>
    </row>
    <row r="5" spans="1:40">
      <c r="A5" t="s">
        <v>17</v>
      </c>
      <c r="B5" s="4">
        <v>70900</v>
      </c>
      <c r="C5" s="4">
        <v>112.3</v>
      </c>
      <c r="D5" s="1">
        <f t="shared" ref="D5:D27" si="1">B5/C5</f>
        <v>631.34461264470167</v>
      </c>
      <c r="E5" s="1">
        <f t="shared" ref="E5:E27" si="2">B5/((C5)^(3/2))</f>
        <v>59.576721558812203</v>
      </c>
      <c r="F5">
        <v>0.82</v>
      </c>
      <c r="G5">
        <v>35.1</v>
      </c>
      <c r="H5" s="1">
        <f t="shared" si="0"/>
        <v>10.970703472840606</v>
      </c>
      <c r="I5">
        <v>6667</v>
      </c>
      <c r="J5">
        <f t="shared" ref="J5:J68" si="3">6.1*C5</f>
        <v>685.03</v>
      </c>
      <c r="K5">
        <v>2013</v>
      </c>
      <c r="L5">
        <v>103.6</v>
      </c>
      <c r="M5" s="26">
        <f t="shared" ref="M5:M68" si="4">(2*L5*10^3)/(B5*9.81)</f>
        <v>0.29790274740521244</v>
      </c>
      <c r="O5" s="2" t="s">
        <v>18</v>
      </c>
      <c r="AF5" s="5"/>
      <c r="AG5" s="20"/>
      <c r="AJ5" s="6"/>
      <c r="AK5" s="6"/>
      <c r="AL5" s="6"/>
      <c r="AN5" s="5"/>
    </row>
    <row r="6" spans="1:40">
      <c r="A6" s="2" t="s">
        <v>19</v>
      </c>
      <c r="B6" s="15">
        <v>165000</v>
      </c>
      <c r="C6" s="15">
        <v>260</v>
      </c>
      <c r="D6" s="3">
        <f>B6/C6</f>
        <v>634.61538461538464</v>
      </c>
      <c r="E6" s="3">
        <f>B6/((C6)^(3/2))</f>
        <v>39.357175398498825</v>
      </c>
      <c r="F6" s="2">
        <v>0.82</v>
      </c>
      <c r="G6" s="2">
        <v>44.84</v>
      </c>
      <c r="H6" s="3">
        <f t="shared" si="0"/>
        <v>7.7331753846153859</v>
      </c>
      <c r="I6" s="2">
        <v>5375</v>
      </c>
      <c r="J6" s="2">
        <f t="shared" si="3"/>
        <v>1586</v>
      </c>
      <c r="K6" s="2">
        <v>1972</v>
      </c>
      <c r="L6" s="2">
        <v>230</v>
      </c>
      <c r="M6" s="35">
        <f t="shared" si="4"/>
        <v>0.28418744015074288</v>
      </c>
      <c r="O6" s="10" t="s">
        <v>20</v>
      </c>
      <c r="AF6" s="5"/>
      <c r="AG6" s="20"/>
      <c r="AJ6" s="6"/>
      <c r="AK6" s="6"/>
      <c r="AL6" s="6"/>
      <c r="AN6" s="5"/>
    </row>
    <row r="7" spans="1:40">
      <c r="A7" s="2" t="s">
        <v>21</v>
      </c>
      <c r="B7" s="15">
        <v>171700</v>
      </c>
      <c r="C7" s="15">
        <v>260</v>
      </c>
      <c r="D7" s="3">
        <f t="shared" si="1"/>
        <v>660.38461538461536</v>
      </c>
      <c r="E7" s="3">
        <f t="shared" si="2"/>
        <v>40.955315248013626</v>
      </c>
      <c r="F7" s="2">
        <v>0.82</v>
      </c>
      <c r="G7" s="2">
        <v>44.84</v>
      </c>
      <c r="H7" s="3">
        <f t="shared" si="0"/>
        <v>7.7331753846153859</v>
      </c>
      <c r="I7" s="2">
        <v>7500</v>
      </c>
      <c r="J7" s="2">
        <f t="shared" si="3"/>
        <v>1586</v>
      </c>
      <c r="K7" s="2">
        <v>1972</v>
      </c>
      <c r="L7" s="2">
        <v>270</v>
      </c>
      <c r="M7" s="35">
        <f t="shared" si="4"/>
        <v>0.32059331135488078</v>
      </c>
      <c r="O7" s="11" t="s">
        <v>22</v>
      </c>
      <c r="AF7" s="5"/>
      <c r="AG7" s="20"/>
      <c r="AJ7" s="6"/>
      <c r="AK7" s="6"/>
      <c r="AL7" s="6"/>
      <c r="AN7" s="5"/>
    </row>
    <row r="8" spans="1:40">
      <c r="A8" s="2" t="s">
        <v>23</v>
      </c>
      <c r="B8" s="15">
        <v>144000</v>
      </c>
      <c r="C8" s="15">
        <v>219</v>
      </c>
      <c r="D8" s="3">
        <f t="shared" si="1"/>
        <v>657.53424657534242</v>
      </c>
      <c r="E8" s="3">
        <f t="shared" si="2"/>
        <v>44.432046798870275</v>
      </c>
      <c r="F8" s="2">
        <v>0.84</v>
      </c>
      <c r="G8" s="2">
        <v>43.9</v>
      </c>
      <c r="H8" s="3">
        <f t="shared" si="0"/>
        <v>8.8000456621004552</v>
      </c>
      <c r="I8" s="2">
        <v>6500</v>
      </c>
      <c r="J8" s="2">
        <f t="shared" si="3"/>
        <v>1335.8999999999999</v>
      </c>
      <c r="K8" s="2">
        <v>1982</v>
      </c>
      <c r="L8" s="2">
        <v>257.39999999999998</v>
      </c>
      <c r="M8" s="35">
        <f t="shared" si="4"/>
        <v>0.36442405708460751</v>
      </c>
      <c r="O8" s="12" t="s">
        <v>24</v>
      </c>
      <c r="AF8" s="5"/>
      <c r="AG8" s="20"/>
      <c r="AJ8" s="6"/>
      <c r="AK8" s="6"/>
      <c r="AL8" s="6"/>
      <c r="AN8" s="5"/>
    </row>
    <row r="9" spans="1:40">
      <c r="A9" s="2" t="s">
        <v>25</v>
      </c>
      <c r="B9" s="15">
        <v>164000</v>
      </c>
      <c r="C9" s="15">
        <v>219</v>
      </c>
      <c r="D9" s="3">
        <f t="shared" si="1"/>
        <v>748.85844748858449</v>
      </c>
      <c r="E9" s="3">
        <f t="shared" si="2"/>
        <v>50.60316440982448</v>
      </c>
      <c r="F9" s="2">
        <v>0.84</v>
      </c>
      <c r="G9" s="2">
        <v>43.9</v>
      </c>
      <c r="H9" s="3">
        <f t="shared" si="0"/>
        <v>8.8000456621004552</v>
      </c>
      <c r="I9" s="2">
        <v>9540</v>
      </c>
      <c r="J9" s="2">
        <f t="shared" si="3"/>
        <v>1335.8999999999999</v>
      </c>
      <c r="K9" s="2">
        <v>1982</v>
      </c>
      <c r="L9" s="2">
        <v>257.39999999999998</v>
      </c>
      <c r="M9" s="35">
        <f t="shared" si="4"/>
        <v>0.31998209890355783</v>
      </c>
      <c r="AF9" s="5"/>
      <c r="AJ9" s="6"/>
      <c r="AK9" s="5"/>
      <c r="AL9" s="5"/>
    </row>
    <row r="10" spans="1:40">
      <c r="A10" t="s">
        <v>26</v>
      </c>
      <c r="B10" s="7">
        <v>68000</v>
      </c>
      <c r="C10" s="4">
        <v>122.4</v>
      </c>
      <c r="D10" s="1">
        <f t="shared" si="1"/>
        <v>555.55555555555554</v>
      </c>
      <c r="E10" s="1">
        <f t="shared" si="2"/>
        <v>50.215383754318545</v>
      </c>
      <c r="F10">
        <v>0.82</v>
      </c>
      <c r="G10">
        <v>34.1</v>
      </c>
      <c r="H10" s="1">
        <f t="shared" si="0"/>
        <v>9.5000816993464063</v>
      </c>
      <c r="I10">
        <v>5740</v>
      </c>
      <c r="J10">
        <f t="shared" si="3"/>
        <v>746.64</v>
      </c>
      <c r="K10" s="5">
        <v>2002</v>
      </c>
      <c r="L10" s="5">
        <v>106</v>
      </c>
      <c r="M10" s="26">
        <f t="shared" si="4"/>
        <v>0.31780296216345866</v>
      </c>
      <c r="AF10" s="5"/>
      <c r="AG10" s="20"/>
      <c r="AJ10" s="6"/>
      <c r="AK10" s="6"/>
      <c r="AL10" s="6"/>
    </row>
    <row r="11" spans="1:40">
      <c r="A11" t="s">
        <v>27</v>
      </c>
      <c r="B11" s="4">
        <v>75500</v>
      </c>
      <c r="C11" s="4">
        <v>122.4</v>
      </c>
      <c r="D11" s="1">
        <f t="shared" si="1"/>
        <v>616.83006535947709</v>
      </c>
      <c r="E11" s="1">
        <f t="shared" si="2"/>
        <v>55.753845197809561</v>
      </c>
      <c r="F11">
        <v>0.82</v>
      </c>
      <c r="G11">
        <v>35.799999999999997</v>
      </c>
      <c r="H11" s="1">
        <f t="shared" si="0"/>
        <v>10.470915032679738</v>
      </c>
      <c r="I11">
        <v>6940</v>
      </c>
      <c r="J11">
        <f t="shared" si="3"/>
        <v>746.64</v>
      </c>
      <c r="K11" s="5">
        <v>1995</v>
      </c>
      <c r="L11" s="5">
        <v>120</v>
      </c>
      <c r="M11" s="26">
        <f t="shared" si="4"/>
        <v>0.3240375073414748</v>
      </c>
      <c r="AF11" s="5"/>
      <c r="AG11" s="8"/>
      <c r="AJ11" s="22"/>
      <c r="AK11" s="6"/>
      <c r="AL11" s="22"/>
    </row>
    <row r="12" spans="1:40">
      <c r="A12" s="5" t="s">
        <v>28</v>
      </c>
      <c r="B12" s="7">
        <v>75500</v>
      </c>
      <c r="C12" s="4">
        <v>122.4</v>
      </c>
      <c r="D12" s="1">
        <f t="shared" si="1"/>
        <v>616.83006535947709</v>
      </c>
      <c r="E12" s="6">
        <f t="shared" si="2"/>
        <v>55.753845197809561</v>
      </c>
      <c r="F12">
        <v>0.82</v>
      </c>
      <c r="G12">
        <v>35.799999999999997</v>
      </c>
      <c r="H12" s="1">
        <f t="shared" si="0"/>
        <v>10.470915032679738</v>
      </c>
      <c r="I12">
        <v>6950</v>
      </c>
      <c r="J12">
        <f t="shared" si="3"/>
        <v>746.64</v>
      </c>
      <c r="K12" s="5">
        <v>2014</v>
      </c>
      <c r="L12" s="5">
        <v>107</v>
      </c>
      <c r="M12" s="26">
        <f t="shared" si="4"/>
        <v>0.28893344404614835</v>
      </c>
      <c r="AF12" s="5"/>
      <c r="AG12" s="20"/>
      <c r="AJ12" s="6"/>
      <c r="AK12" s="6"/>
      <c r="AL12" s="6"/>
    </row>
    <row r="13" spans="1:40">
      <c r="A13" s="5" t="s">
        <v>29</v>
      </c>
      <c r="B13" s="4">
        <v>78000</v>
      </c>
      <c r="C13" s="4">
        <v>122.4</v>
      </c>
      <c r="D13" s="1">
        <f t="shared" si="1"/>
        <v>637.25490196078431</v>
      </c>
      <c r="E13" s="6">
        <f t="shared" si="2"/>
        <v>57.599999012306561</v>
      </c>
      <c r="F13">
        <v>0.82</v>
      </c>
      <c r="G13">
        <v>35.799999999999997</v>
      </c>
      <c r="H13" s="1">
        <f t="shared" si="0"/>
        <v>10.470915032679738</v>
      </c>
      <c r="I13">
        <v>6112</v>
      </c>
      <c r="J13">
        <f t="shared" si="3"/>
        <v>746.64</v>
      </c>
      <c r="K13" s="5">
        <v>1987</v>
      </c>
      <c r="L13" s="5">
        <v>120</v>
      </c>
      <c r="M13" s="26">
        <f t="shared" si="4"/>
        <v>0.31365168979847879</v>
      </c>
      <c r="AF13" s="5"/>
      <c r="AG13" s="8"/>
      <c r="AJ13" s="6"/>
      <c r="AK13" s="6"/>
      <c r="AL13" s="6"/>
    </row>
    <row r="14" spans="1:40">
      <c r="A14" s="5" t="s">
        <v>30</v>
      </c>
      <c r="B14" s="7">
        <v>79000</v>
      </c>
      <c r="C14" s="4">
        <v>122.4</v>
      </c>
      <c r="D14" s="1">
        <f t="shared" si="1"/>
        <v>645.42483660130711</v>
      </c>
      <c r="E14" s="6">
        <f t="shared" si="2"/>
        <v>58.338460538105366</v>
      </c>
      <c r="F14">
        <v>0.82</v>
      </c>
      <c r="G14">
        <v>35.799999999999997</v>
      </c>
      <c r="H14" s="1">
        <f t="shared" si="0"/>
        <v>10.470915032679738</v>
      </c>
      <c r="I14">
        <v>6500</v>
      </c>
      <c r="J14">
        <f t="shared" si="3"/>
        <v>746.64</v>
      </c>
      <c r="K14" s="5">
        <v>2014</v>
      </c>
      <c r="L14" s="5">
        <v>120.6</v>
      </c>
      <c r="M14" s="26">
        <f t="shared" si="4"/>
        <v>0.31122982232028801</v>
      </c>
      <c r="AF14" s="5"/>
      <c r="AG14" s="20"/>
      <c r="AJ14" s="6"/>
      <c r="AK14" s="6"/>
      <c r="AL14" s="6"/>
    </row>
    <row r="15" spans="1:40">
      <c r="A15" t="s">
        <v>31</v>
      </c>
      <c r="B15" s="4">
        <v>93500</v>
      </c>
      <c r="C15" s="4">
        <v>122.4</v>
      </c>
      <c r="D15" s="1">
        <f t="shared" si="1"/>
        <v>763.8888888888888</v>
      </c>
      <c r="E15" s="1">
        <f t="shared" si="2"/>
        <v>69.046152662187993</v>
      </c>
      <c r="F15">
        <v>0.82</v>
      </c>
      <c r="G15">
        <v>35.799999999999997</v>
      </c>
      <c r="H15" s="1">
        <f t="shared" si="0"/>
        <v>10.470915032679738</v>
      </c>
      <c r="I15">
        <v>5930</v>
      </c>
      <c r="J15">
        <f t="shared" si="3"/>
        <v>746.64</v>
      </c>
      <c r="K15" s="5">
        <v>1993</v>
      </c>
      <c r="L15" s="5">
        <v>147</v>
      </c>
      <c r="M15" s="26">
        <f t="shared" si="4"/>
        <v>0.32052854502935452</v>
      </c>
      <c r="AF15" s="5"/>
      <c r="AG15" s="20"/>
      <c r="AJ15" s="6"/>
      <c r="AK15" s="6"/>
      <c r="AL15" s="6"/>
    </row>
    <row r="16" spans="1:40">
      <c r="A16" t="s">
        <v>32</v>
      </c>
      <c r="B16" s="7">
        <v>97000</v>
      </c>
      <c r="C16" s="4">
        <v>122.4</v>
      </c>
      <c r="D16" s="1">
        <f t="shared" si="1"/>
        <v>792.48366013071893</v>
      </c>
      <c r="E16" s="1">
        <f>B16/((C16)^(3/2))</f>
        <v>71.630768002483805</v>
      </c>
      <c r="F16">
        <v>0.82</v>
      </c>
      <c r="G16">
        <v>35.799999999999997</v>
      </c>
      <c r="H16" s="1">
        <f t="shared" si="0"/>
        <v>10.470915032679738</v>
      </c>
      <c r="I16">
        <v>7400</v>
      </c>
      <c r="J16">
        <f t="shared" si="3"/>
        <v>746.64</v>
      </c>
      <c r="K16" s="5">
        <v>2014</v>
      </c>
      <c r="L16" s="5">
        <v>147.30000000000001</v>
      </c>
      <c r="M16" s="26">
        <f t="shared" si="4"/>
        <v>0.30959361896655002</v>
      </c>
      <c r="AF16" s="5"/>
      <c r="AG16" s="8"/>
      <c r="AJ16" s="6"/>
      <c r="AK16" s="6"/>
      <c r="AL16" s="6"/>
    </row>
    <row r="17" spans="1:38">
      <c r="A17" s="2" t="s">
        <v>33</v>
      </c>
      <c r="B17" s="15">
        <v>242000</v>
      </c>
      <c r="C17" s="15">
        <v>361.6</v>
      </c>
      <c r="D17" s="3">
        <f t="shared" si="1"/>
        <v>669.24778761061941</v>
      </c>
      <c r="E17" s="3">
        <f t="shared" si="2"/>
        <v>35.194332543772269</v>
      </c>
      <c r="F17" s="2">
        <v>0.86</v>
      </c>
      <c r="G17" s="2">
        <v>60.3</v>
      </c>
      <c r="H17" s="3">
        <f t="shared" si="0"/>
        <v>10.055558628318582</v>
      </c>
      <c r="I17" s="2">
        <v>13450</v>
      </c>
      <c r="J17" s="2">
        <f t="shared" si="3"/>
        <v>2205.7600000000002</v>
      </c>
      <c r="K17" s="2">
        <v>1992</v>
      </c>
      <c r="L17" s="2">
        <v>316</v>
      </c>
      <c r="M17" s="35">
        <f t="shared" si="4"/>
        <v>0.26621511191986585</v>
      </c>
      <c r="AF17" s="5"/>
      <c r="AG17" s="20"/>
      <c r="AJ17" s="6"/>
      <c r="AK17" s="6"/>
      <c r="AL17" s="6"/>
    </row>
    <row r="18" spans="1:38">
      <c r="A18" s="2" t="s">
        <v>34</v>
      </c>
      <c r="B18" s="16">
        <v>242000</v>
      </c>
      <c r="C18" s="15">
        <v>361.6</v>
      </c>
      <c r="D18" s="3">
        <f t="shared" si="1"/>
        <v>669.24778761061941</v>
      </c>
      <c r="E18" s="3">
        <f t="shared" si="2"/>
        <v>35.194332543772269</v>
      </c>
      <c r="F18" s="2">
        <v>0.86</v>
      </c>
      <c r="G18" s="2">
        <v>60.3</v>
      </c>
      <c r="H18" s="3">
        <f t="shared" si="0"/>
        <v>10.055558628318582</v>
      </c>
      <c r="I18" s="2">
        <v>11750</v>
      </c>
      <c r="J18" s="2">
        <f t="shared" si="3"/>
        <v>2205.7600000000002</v>
      </c>
      <c r="K18" s="2">
        <v>1992</v>
      </c>
      <c r="L18" s="2">
        <v>316</v>
      </c>
      <c r="M18" s="35">
        <f t="shared" si="4"/>
        <v>0.26621511191986585</v>
      </c>
      <c r="AF18" s="5"/>
      <c r="AG18" s="8"/>
      <c r="AJ18" s="6"/>
      <c r="AK18" s="6"/>
      <c r="AL18" s="6"/>
    </row>
    <row r="19" spans="1:38">
      <c r="A19" s="2" t="s">
        <v>35</v>
      </c>
      <c r="B19" s="15">
        <v>251000</v>
      </c>
      <c r="C19" s="15">
        <v>465</v>
      </c>
      <c r="D19" s="3">
        <f t="shared" si="1"/>
        <v>539.78494623655911</v>
      </c>
      <c r="E19" s="3">
        <f t="shared" si="2"/>
        <v>25.031927491570389</v>
      </c>
      <c r="F19" s="2">
        <v>0.86</v>
      </c>
      <c r="G19" s="2">
        <v>64</v>
      </c>
      <c r="H19" s="3">
        <f t="shared" si="0"/>
        <v>8.8086021505376344</v>
      </c>
      <c r="I19" s="2">
        <v>15094</v>
      </c>
      <c r="J19" s="2">
        <f t="shared" si="3"/>
        <v>2836.5</v>
      </c>
      <c r="K19" s="2">
        <v>1992</v>
      </c>
      <c r="L19" s="2">
        <v>324</v>
      </c>
      <c r="M19" s="35">
        <f t="shared" si="4"/>
        <v>0.26316751343250849</v>
      </c>
      <c r="AF19" s="5"/>
      <c r="AG19" s="20"/>
      <c r="AJ19" s="6"/>
      <c r="AK19" s="6"/>
      <c r="AL19" s="6"/>
    </row>
    <row r="20" spans="1:38">
      <c r="A20" s="2" t="s">
        <v>36</v>
      </c>
      <c r="B20" s="15">
        <v>251000</v>
      </c>
      <c r="C20" s="15">
        <v>465</v>
      </c>
      <c r="D20" s="3">
        <f t="shared" si="1"/>
        <v>539.78494623655911</v>
      </c>
      <c r="E20" s="3">
        <f t="shared" si="2"/>
        <v>25.031927491570389</v>
      </c>
      <c r="F20" s="2">
        <v>0.86</v>
      </c>
      <c r="G20" s="2">
        <v>64</v>
      </c>
      <c r="H20" s="3">
        <f t="shared" si="0"/>
        <v>8.8086021505376344</v>
      </c>
      <c r="I20" s="2">
        <v>13334</v>
      </c>
      <c r="J20" s="2">
        <f t="shared" si="3"/>
        <v>2836.5</v>
      </c>
      <c r="K20" s="2">
        <v>1992</v>
      </c>
      <c r="L20" s="2">
        <v>324</v>
      </c>
      <c r="M20" s="35">
        <f t="shared" si="4"/>
        <v>0.26316751343250849</v>
      </c>
      <c r="AF20" s="5"/>
      <c r="AJ20" s="5"/>
      <c r="AK20" s="5"/>
      <c r="AL20" s="5"/>
    </row>
    <row r="21" spans="1:38">
      <c r="A21" s="2" t="s">
        <v>37</v>
      </c>
      <c r="B21" s="15">
        <v>275000</v>
      </c>
      <c r="C21" s="15">
        <v>363.1</v>
      </c>
      <c r="D21" s="3">
        <f t="shared" si="1"/>
        <v>757.36711649683275</v>
      </c>
      <c r="E21" s="3">
        <f t="shared" si="2"/>
        <v>39.745990139502737</v>
      </c>
      <c r="F21" s="2">
        <v>0.86</v>
      </c>
      <c r="G21" s="2">
        <v>60.3</v>
      </c>
      <c r="H21" s="3">
        <f t="shared" si="0"/>
        <v>10.014018176810794</v>
      </c>
      <c r="I21" s="2">
        <v>12400</v>
      </c>
      <c r="J21" s="2">
        <f t="shared" si="3"/>
        <v>2214.91</v>
      </c>
      <c r="K21" s="2">
        <v>1991</v>
      </c>
      <c r="L21" s="2">
        <v>151.24</v>
      </c>
      <c r="M21" s="35">
        <f>(4*L21*10^3)/(B21*9.81)</f>
        <v>0.22424613103512187</v>
      </c>
      <c r="AF21" s="5"/>
      <c r="AG21" s="8"/>
      <c r="AJ21" s="6"/>
      <c r="AK21" s="5"/>
      <c r="AL21" s="6"/>
    </row>
    <row r="22" spans="1:38">
      <c r="A22" s="2" t="s">
        <v>38</v>
      </c>
      <c r="B22" s="15">
        <v>276500</v>
      </c>
      <c r="C22" s="15">
        <v>363.1</v>
      </c>
      <c r="D22" s="3">
        <f t="shared" si="1"/>
        <v>761.49820985954273</v>
      </c>
      <c r="E22" s="3">
        <f t="shared" si="2"/>
        <v>39.962786449354574</v>
      </c>
      <c r="F22" s="2">
        <v>0.86</v>
      </c>
      <c r="G22" s="2">
        <v>60.3</v>
      </c>
      <c r="H22" s="3">
        <f t="shared" si="0"/>
        <v>10.014018176810794</v>
      </c>
      <c r="I22" s="2">
        <v>13500</v>
      </c>
      <c r="J22" s="2">
        <f t="shared" si="3"/>
        <v>2214.91</v>
      </c>
      <c r="K22" s="2">
        <v>1991</v>
      </c>
      <c r="L22" s="2">
        <v>151.24</v>
      </c>
      <c r="M22" s="35">
        <f t="shared" ref="M22:M24" si="5">(4*L22*10^3)/(B22*9.81)</f>
        <v>0.22302960591196569</v>
      </c>
      <c r="AF22" s="5"/>
      <c r="AG22" s="20"/>
      <c r="AI22" s="23"/>
      <c r="AJ22" s="6"/>
      <c r="AK22" s="5"/>
      <c r="AL22" s="6"/>
    </row>
    <row r="23" spans="1:38">
      <c r="A23" s="2" t="s">
        <v>39</v>
      </c>
      <c r="B23" s="15">
        <v>380000</v>
      </c>
      <c r="C23" s="15">
        <v>437.3</v>
      </c>
      <c r="D23" s="3">
        <f t="shared" si="1"/>
        <v>868.96867139263657</v>
      </c>
      <c r="E23" s="3">
        <f t="shared" si="2"/>
        <v>41.554147843230922</v>
      </c>
      <c r="F23" s="2">
        <v>0.86</v>
      </c>
      <c r="G23" s="2">
        <v>63.45</v>
      </c>
      <c r="H23" s="3">
        <f t="shared" si="0"/>
        <v>9.2062714383718269</v>
      </c>
      <c r="I23" s="2">
        <v>16670</v>
      </c>
      <c r="J23" s="2">
        <f t="shared" si="3"/>
        <v>2667.5299999999997</v>
      </c>
      <c r="K23" s="2">
        <v>1991</v>
      </c>
      <c r="L23" s="2">
        <v>257.35000000000002</v>
      </c>
      <c r="M23" s="35">
        <f t="shared" si="5"/>
        <v>0.27614142389613178</v>
      </c>
      <c r="AF23" s="5"/>
      <c r="AG23" s="8"/>
      <c r="AJ23" s="6"/>
      <c r="AK23" s="5"/>
      <c r="AL23" s="6"/>
    </row>
    <row r="24" spans="1:38">
      <c r="A24" s="2" t="s">
        <v>40</v>
      </c>
      <c r="B24" s="15">
        <v>380000</v>
      </c>
      <c r="C24" s="15">
        <v>437.3</v>
      </c>
      <c r="D24" s="3">
        <f t="shared" si="1"/>
        <v>868.96867139263657</v>
      </c>
      <c r="E24" s="3">
        <f t="shared" si="2"/>
        <v>41.554147843230922</v>
      </c>
      <c r="F24" s="2">
        <v>0.86</v>
      </c>
      <c r="G24" s="2">
        <v>63.45</v>
      </c>
      <c r="H24" s="3">
        <f t="shared" si="0"/>
        <v>9.2062714383718269</v>
      </c>
      <c r="I24" s="2">
        <v>14450</v>
      </c>
      <c r="J24" s="2">
        <f t="shared" si="3"/>
        <v>2667.5299999999997</v>
      </c>
      <c r="K24" s="2">
        <v>1991</v>
      </c>
      <c r="L24" s="2">
        <v>257.35000000000002</v>
      </c>
      <c r="M24" s="35">
        <f t="shared" si="5"/>
        <v>0.27614142389613178</v>
      </c>
      <c r="AF24" s="5"/>
      <c r="AG24" s="20"/>
      <c r="AJ24" s="6"/>
      <c r="AK24" s="5"/>
      <c r="AL24" s="6"/>
    </row>
    <row r="25" spans="1:38">
      <c r="A25" s="2" t="s">
        <v>41</v>
      </c>
      <c r="B25" s="15">
        <v>280000</v>
      </c>
      <c r="C25" s="15">
        <v>442</v>
      </c>
      <c r="D25" s="3">
        <f t="shared" si="1"/>
        <v>633.48416289592762</v>
      </c>
      <c r="E25" s="3">
        <f t="shared" si="2"/>
        <v>30.131768860465712</v>
      </c>
      <c r="F25" s="2">
        <v>0.89</v>
      </c>
      <c r="G25" s="2">
        <v>64.75</v>
      </c>
      <c r="H25" s="3">
        <f t="shared" si="0"/>
        <v>9.4854355203619907</v>
      </c>
      <c r="I25" s="2">
        <v>15000</v>
      </c>
      <c r="J25" s="2">
        <f t="shared" si="3"/>
        <v>2696.2</v>
      </c>
      <c r="K25" s="2">
        <v>2013</v>
      </c>
      <c r="L25" s="2">
        <v>374.5</v>
      </c>
      <c r="M25" s="35">
        <f t="shared" si="4"/>
        <v>0.27268093781855252</v>
      </c>
      <c r="AJ25" s="6"/>
      <c r="AK25" s="5"/>
      <c r="AL25" s="5"/>
    </row>
    <row r="26" spans="1:38">
      <c r="A26" s="2" t="s">
        <v>42</v>
      </c>
      <c r="B26" s="15">
        <v>316000</v>
      </c>
      <c r="C26" s="15">
        <v>464.3</v>
      </c>
      <c r="D26" s="3">
        <f t="shared" si="1"/>
        <v>680.59444324790002</v>
      </c>
      <c r="E26" s="3">
        <f t="shared" si="2"/>
        <v>31.585594614686276</v>
      </c>
      <c r="F26" s="2">
        <v>0.89</v>
      </c>
      <c r="G26" s="2">
        <v>64.75</v>
      </c>
      <c r="H26" s="3">
        <f t="shared" si="0"/>
        <v>9.029856773637734</v>
      </c>
      <c r="I26" s="2">
        <v>16100</v>
      </c>
      <c r="J26" s="2">
        <f t="shared" si="3"/>
        <v>2832.23</v>
      </c>
      <c r="K26" s="2">
        <v>2013</v>
      </c>
      <c r="L26" s="2">
        <v>431.5</v>
      </c>
      <c r="M26" s="35">
        <f t="shared" si="4"/>
        <v>0.27839068891211499</v>
      </c>
      <c r="AF26" s="5"/>
      <c r="AG26" s="8"/>
      <c r="AJ26" s="6"/>
      <c r="AK26" s="5"/>
      <c r="AL26" s="6"/>
    </row>
    <row r="27" spans="1:38">
      <c r="A27" s="2" t="s">
        <v>43</v>
      </c>
      <c r="B27" s="15">
        <v>575000</v>
      </c>
      <c r="C27" s="15">
        <v>845</v>
      </c>
      <c r="D27" s="3">
        <f t="shared" si="1"/>
        <v>680.47337278106511</v>
      </c>
      <c r="E27" s="3">
        <f t="shared" si="2"/>
        <v>23.40899566795412</v>
      </c>
      <c r="F27" s="2">
        <v>0.96</v>
      </c>
      <c r="G27" s="2">
        <v>79.75</v>
      </c>
      <c r="H27" s="3">
        <f t="shared" si="0"/>
        <v>7.5267011834319524</v>
      </c>
      <c r="I27" s="2">
        <v>14800</v>
      </c>
      <c r="J27" s="2">
        <f t="shared" si="3"/>
        <v>5154.5</v>
      </c>
      <c r="K27" s="2">
        <v>2005</v>
      </c>
      <c r="L27" s="2">
        <v>356.81</v>
      </c>
      <c r="M27" s="35">
        <f>(4*L27*10^3)/(B27*9.81)</f>
        <v>0.25302309090103264</v>
      </c>
      <c r="AJ27" s="6"/>
      <c r="AK27" s="5"/>
      <c r="AL27" s="5"/>
    </row>
    <row r="28" spans="1:38">
      <c r="D28" s="1"/>
      <c r="E28" s="1"/>
      <c r="H28" s="1"/>
      <c r="I28" s="5"/>
      <c r="M28" s="26"/>
      <c r="N28" s="5"/>
      <c r="V28" s="5"/>
      <c r="W28" s="5"/>
      <c r="X28" s="5"/>
      <c r="Y28" s="5"/>
      <c r="AF28" s="5"/>
      <c r="AJ28" s="6"/>
      <c r="AK28" s="5"/>
      <c r="AL28" s="6"/>
    </row>
    <row r="29" spans="1:38">
      <c r="A29" s="5" t="s">
        <v>44</v>
      </c>
      <c r="B29">
        <v>123500</v>
      </c>
      <c r="C29">
        <v>226.3</v>
      </c>
      <c r="D29" s="1">
        <f t="shared" ref="D29:D76" si="6">B29/C29</f>
        <v>545.73574900574454</v>
      </c>
      <c r="E29" s="1">
        <f t="shared" ref="E29:E76" si="7">B29/((C29)^(3/2))</f>
        <v>36.277731875921518</v>
      </c>
      <c r="F29">
        <v>0.83</v>
      </c>
      <c r="G29">
        <v>39.880000000000003</v>
      </c>
      <c r="H29" s="1">
        <f t="shared" ref="H29:H76" si="8">G29^2/C29</f>
        <v>7.0279027839151569</v>
      </c>
      <c r="I29">
        <v>5600</v>
      </c>
      <c r="J29">
        <f t="shared" si="3"/>
        <v>1380.43</v>
      </c>
      <c r="K29" s="5">
        <v>1957</v>
      </c>
      <c r="L29" s="5">
        <v>60</v>
      </c>
      <c r="M29" s="26">
        <f>(4*L29*10^3)/(B29*9.81)</f>
        <v>0.19809580408324975</v>
      </c>
      <c r="N29" s="5"/>
      <c r="V29" s="5"/>
      <c r="W29" s="5"/>
      <c r="X29" s="5"/>
      <c r="Y29" s="5"/>
      <c r="AF29" s="5"/>
      <c r="AJ29" s="6"/>
      <c r="AK29" s="5"/>
      <c r="AL29" s="6"/>
    </row>
    <row r="30" spans="1:38">
      <c r="A30" s="5" t="s">
        <v>45</v>
      </c>
      <c r="B30">
        <v>129000</v>
      </c>
      <c r="C30">
        <v>226.3</v>
      </c>
      <c r="D30" s="1">
        <f t="shared" si="6"/>
        <v>570.03977021652668</v>
      </c>
      <c r="E30" s="1">
        <f t="shared" si="7"/>
        <v>37.893339368371464</v>
      </c>
      <c r="F30">
        <v>0.83</v>
      </c>
      <c r="G30">
        <v>39.880000000000003</v>
      </c>
      <c r="H30" s="1">
        <f t="shared" si="8"/>
        <v>7.0279027839151569</v>
      </c>
      <c r="I30">
        <v>6700</v>
      </c>
      <c r="J30">
        <f t="shared" si="3"/>
        <v>1380.43</v>
      </c>
      <c r="K30" s="5">
        <v>1957</v>
      </c>
      <c r="L30" s="5">
        <v>76</v>
      </c>
      <c r="M30" s="26">
        <f t="shared" ref="M30:M34" si="9">(4*L30*10^3)/(B30*9.81)</f>
        <v>0.24022315466736205</v>
      </c>
      <c r="N30" s="5"/>
      <c r="V30" s="5"/>
      <c r="W30" s="20"/>
      <c r="X30" s="5"/>
      <c r="Y30" s="5"/>
      <c r="AF30" s="5"/>
      <c r="AJ30" s="6"/>
      <c r="AK30" s="5"/>
      <c r="AL30" s="6"/>
    </row>
    <row r="31" spans="1:38">
      <c r="A31" s="5" t="s">
        <v>46</v>
      </c>
      <c r="B31">
        <v>141700</v>
      </c>
      <c r="C31">
        <v>283</v>
      </c>
      <c r="D31" s="1">
        <f t="shared" si="6"/>
        <v>500.70671378091873</v>
      </c>
      <c r="E31" s="1">
        <f t="shared" si="7"/>
        <v>29.763924687618101</v>
      </c>
      <c r="F31">
        <v>0.83</v>
      </c>
      <c r="G31">
        <v>43.1</v>
      </c>
      <c r="H31" s="1">
        <f t="shared" si="8"/>
        <v>6.5639929328621909</v>
      </c>
      <c r="I31">
        <v>6940</v>
      </c>
      <c r="J31">
        <f t="shared" si="3"/>
        <v>1726.3</v>
      </c>
      <c r="K31" s="5">
        <v>1957</v>
      </c>
      <c r="L31" s="5">
        <v>78</v>
      </c>
      <c r="M31" s="26">
        <f t="shared" si="9"/>
        <v>0.22444799820441602</v>
      </c>
      <c r="N31" s="5"/>
      <c r="V31" s="5"/>
      <c r="W31" s="20"/>
      <c r="X31" s="5"/>
      <c r="Y31" s="5"/>
      <c r="AJ31" s="5"/>
      <c r="AK31" s="5"/>
      <c r="AL31" s="5"/>
    </row>
    <row r="32" spans="1:38">
      <c r="A32" s="5" t="s">
        <v>47</v>
      </c>
      <c r="B32">
        <v>151500</v>
      </c>
      <c r="C32">
        <v>283</v>
      </c>
      <c r="D32" s="1">
        <f t="shared" si="6"/>
        <v>535.33568904593642</v>
      </c>
      <c r="E32" s="1">
        <f t="shared" si="7"/>
        <v>31.822403600382092</v>
      </c>
      <c r="F32">
        <v>0.83</v>
      </c>
      <c r="G32">
        <v>44.2</v>
      </c>
      <c r="H32" s="1">
        <f t="shared" si="8"/>
        <v>6.9033215547703195</v>
      </c>
      <c r="I32">
        <v>9300</v>
      </c>
      <c r="J32">
        <f t="shared" si="3"/>
        <v>1726.3</v>
      </c>
      <c r="K32" s="5">
        <v>1957</v>
      </c>
      <c r="L32" s="5">
        <v>85</v>
      </c>
      <c r="M32" s="26">
        <f t="shared" si="9"/>
        <v>0.22876905427545813</v>
      </c>
      <c r="N32" s="5"/>
      <c r="V32" s="5"/>
      <c r="W32" s="20"/>
      <c r="X32" s="5"/>
      <c r="Y32" s="5"/>
      <c r="AF32" s="5"/>
      <c r="AJ32" s="6"/>
      <c r="AK32" s="5"/>
      <c r="AL32" s="6"/>
    </row>
    <row r="33" spans="1:50">
      <c r="A33" s="5" t="s">
        <v>48</v>
      </c>
      <c r="B33">
        <v>151500</v>
      </c>
      <c r="C33">
        <v>283</v>
      </c>
      <c r="D33" s="1">
        <f t="shared" si="6"/>
        <v>535.33568904593642</v>
      </c>
      <c r="E33" s="1">
        <f t="shared" si="7"/>
        <v>31.822403600382092</v>
      </c>
      <c r="F33">
        <v>0.83</v>
      </c>
      <c r="G33">
        <v>44.2</v>
      </c>
      <c r="H33" s="1">
        <f t="shared" si="8"/>
        <v>6.9033215547703195</v>
      </c>
      <c r="I33">
        <v>5400</v>
      </c>
      <c r="J33">
        <f t="shared" si="3"/>
        <v>1726.3</v>
      </c>
      <c r="K33" s="5">
        <v>1957</v>
      </c>
      <c r="L33" s="5">
        <v>85</v>
      </c>
      <c r="M33" s="26">
        <f t="shared" si="9"/>
        <v>0.22876905427545813</v>
      </c>
      <c r="N33" s="5"/>
      <c r="V33" s="5"/>
      <c r="W33" s="5"/>
      <c r="X33" s="5"/>
      <c r="Y33" s="5"/>
      <c r="AF33" s="5"/>
      <c r="AJ33" s="6"/>
      <c r="AK33" s="5"/>
      <c r="AL33" s="6"/>
    </row>
    <row r="34" spans="1:50">
      <c r="A34" s="5" t="s">
        <v>49</v>
      </c>
      <c r="B34">
        <v>141700</v>
      </c>
      <c r="C34">
        <v>283</v>
      </c>
      <c r="D34" s="1">
        <f t="shared" si="6"/>
        <v>500.70671378091873</v>
      </c>
      <c r="E34" s="1">
        <f t="shared" si="7"/>
        <v>29.763924687618101</v>
      </c>
      <c r="F34">
        <v>0.83</v>
      </c>
      <c r="G34">
        <v>43.1</v>
      </c>
      <c r="H34" s="1">
        <f t="shared" si="8"/>
        <v>6.5639929328621909</v>
      </c>
      <c r="I34">
        <v>6940</v>
      </c>
      <c r="J34">
        <f t="shared" si="3"/>
        <v>1726.3</v>
      </c>
      <c r="K34" s="5">
        <v>1957</v>
      </c>
      <c r="L34" s="5">
        <v>78</v>
      </c>
      <c r="M34" s="26">
        <f t="shared" si="9"/>
        <v>0.22444799820441602</v>
      </c>
      <c r="N34" s="5"/>
      <c r="V34" s="5"/>
      <c r="W34" s="5"/>
      <c r="X34" s="5"/>
      <c r="Y34" s="5"/>
      <c r="AF34" s="5"/>
      <c r="AJ34" s="5"/>
      <c r="AK34" s="5"/>
      <c r="AL34" s="5"/>
    </row>
    <row r="35" spans="1:50">
      <c r="A35" s="5" t="s">
        <v>50</v>
      </c>
      <c r="B35">
        <v>49895</v>
      </c>
      <c r="C35">
        <v>93</v>
      </c>
      <c r="D35" s="1">
        <f t="shared" si="6"/>
        <v>536.50537634408602</v>
      </c>
      <c r="E35" s="1">
        <f t="shared" si="7"/>
        <v>55.633015923198435</v>
      </c>
      <c r="F35">
        <v>0.83</v>
      </c>
      <c r="G35">
        <v>28.4</v>
      </c>
      <c r="H35" s="1">
        <f t="shared" si="8"/>
        <v>8.67268817204301</v>
      </c>
      <c r="I35">
        <v>2648</v>
      </c>
      <c r="J35">
        <f t="shared" si="3"/>
        <v>567.29999999999995</v>
      </c>
      <c r="K35" s="5">
        <v>1998</v>
      </c>
      <c r="L35" s="5">
        <v>84.2</v>
      </c>
      <c r="M35" s="26">
        <f t="shared" si="4"/>
        <v>0.34404563548793954</v>
      </c>
      <c r="N35" s="5"/>
      <c r="Y35" s="5"/>
      <c r="AF35" s="5"/>
      <c r="AJ35" s="6"/>
      <c r="AK35" s="5"/>
      <c r="AL35" s="6"/>
    </row>
    <row r="36" spans="1:50">
      <c r="A36" s="5" t="s">
        <v>51</v>
      </c>
      <c r="B36">
        <v>54884</v>
      </c>
      <c r="C36">
        <v>93</v>
      </c>
      <c r="D36" s="1">
        <f t="shared" si="6"/>
        <v>590.15053763440858</v>
      </c>
      <c r="E36" s="1">
        <f t="shared" si="7"/>
        <v>61.195760014607131</v>
      </c>
      <c r="F36">
        <v>0.83</v>
      </c>
      <c r="G36">
        <v>28.4</v>
      </c>
      <c r="H36" s="1">
        <f t="shared" si="8"/>
        <v>8.67268817204301</v>
      </c>
      <c r="I36">
        <v>3815</v>
      </c>
      <c r="J36">
        <f t="shared" si="3"/>
        <v>567.29999999999995</v>
      </c>
      <c r="K36" s="5">
        <v>1998</v>
      </c>
      <c r="L36" s="5">
        <v>95.3</v>
      </c>
      <c r="M36" s="26">
        <f t="shared" si="4"/>
        <v>0.35400397063928957</v>
      </c>
      <c r="N36" s="5"/>
      <c r="AF36" s="5"/>
      <c r="AG36" s="20"/>
      <c r="AI36" s="5"/>
      <c r="AJ36" s="5"/>
      <c r="AK36" s="5"/>
      <c r="AL36" s="5"/>
    </row>
    <row r="37" spans="1:50" ht="17.100000000000001" customHeight="1">
      <c r="A37" t="s">
        <v>52</v>
      </c>
      <c r="B37">
        <v>104000</v>
      </c>
      <c r="C37">
        <v>234</v>
      </c>
      <c r="D37" s="1">
        <f t="shared" si="6"/>
        <v>444.44444444444446</v>
      </c>
      <c r="E37" s="1">
        <f t="shared" si="7"/>
        <v>29.05424224269392</v>
      </c>
      <c r="F37">
        <v>0.90600000000000003</v>
      </c>
      <c r="G37">
        <v>39.880000000000003</v>
      </c>
      <c r="H37" s="1">
        <f t="shared" si="8"/>
        <v>6.7966427350427354</v>
      </c>
      <c r="I37">
        <v>5200</v>
      </c>
      <c r="J37">
        <f t="shared" si="3"/>
        <v>1427.3999999999999</v>
      </c>
      <c r="K37" s="5">
        <v>1959</v>
      </c>
      <c r="L37" s="5">
        <v>53.4</v>
      </c>
      <c r="M37" s="26">
        <f>(4*L37*10^3)/(B37*9.81)</f>
        <v>0.20936250294048458</v>
      </c>
      <c r="N37" s="5"/>
      <c r="AF37" s="5"/>
      <c r="AJ37" s="6"/>
      <c r="AK37" s="5"/>
      <c r="AL37" s="6"/>
    </row>
    <row r="38" spans="1:50" ht="17.100000000000001" customHeight="1">
      <c r="A38" t="s">
        <v>53</v>
      </c>
      <c r="B38">
        <v>106200</v>
      </c>
      <c r="C38">
        <v>234</v>
      </c>
      <c r="D38" s="1">
        <f t="shared" si="6"/>
        <v>453.84615384615387</v>
      </c>
      <c r="E38" s="1">
        <f t="shared" si="7"/>
        <v>29.668851213212445</v>
      </c>
      <c r="F38">
        <v>0.90600000000000003</v>
      </c>
      <c r="G38">
        <v>39.880000000000003</v>
      </c>
      <c r="H38" s="1">
        <f t="shared" si="8"/>
        <v>6.7966427350427354</v>
      </c>
      <c r="I38">
        <v>5900</v>
      </c>
      <c r="J38">
        <f t="shared" si="3"/>
        <v>1427.3999999999999</v>
      </c>
      <c r="K38" s="5">
        <v>1959</v>
      </c>
      <c r="L38" s="5">
        <v>80.099999999999994</v>
      </c>
      <c r="M38" s="26">
        <f>(4*L38*10^3)/(B38*9.81)</f>
        <v>0.30753813991257622</v>
      </c>
      <c r="N38" s="5"/>
      <c r="AF38" s="5"/>
      <c r="AG38" s="8"/>
      <c r="AI38" s="5"/>
      <c r="AJ38" s="20"/>
      <c r="AK38" s="5"/>
      <c r="AL38" s="5"/>
    </row>
    <row r="39" spans="1:50" ht="17.100000000000001" customHeight="1">
      <c r="A39" t="s">
        <v>54</v>
      </c>
      <c r="B39">
        <v>76700</v>
      </c>
      <c r="C39">
        <v>153</v>
      </c>
      <c r="D39" s="1">
        <f t="shared" si="6"/>
        <v>501.30718954248368</v>
      </c>
      <c r="E39" s="1">
        <f t="shared" si="7"/>
        <v>40.52828418363125</v>
      </c>
      <c r="F39">
        <v>0.9</v>
      </c>
      <c r="G39">
        <v>32.92</v>
      </c>
      <c r="H39" s="1">
        <f t="shared" si="8"/>
        <v>7.0831790849673206</v>
      </c>
      <c r="I39">
        <v>4170</v>
      </c>
      <c r="J39">
        <f t="shared" si="3"/>
        <v>933.3</v>
      </c>
      <c r="K39" s="5">
        <v>1963</v>
      </c>
      <c r="L39" s="5">
        <v>64</v>
      </c>
      <c r="M39" s="26">
        <f>(3*L39*10^3)/(B39*9.81)</f>
        <v>0.25517425610723699</v>
      </c>
      <c r="N39" s="5"/>
      <c r="AF39" s="5"/>
      <c r="AJ39" s="6"/>
      <c r="AK39" s="5"/>
      <c r="AL39" s="6"/>
      <c r="AU39" s="5"/>
      <c r="AV39" s="5"/>
    </row>
    <row r="40" spans="1:50" ht="17.100000000000001" customHeight="1">
      <c r="A40" t="s">
        <v>55</v>
      </c>
      <c r="B40">
        <v>95100</v>
      </c>
      <c r="C40">
        <v>153</v>
      </c>
      <c r="D40" s="1">
        <f t="shared" si="6"/>
        <v>621.56862745098044</v>
      </c>
      <c r="E40" s="1">
        <f t="shared" si="7"/>
        <v>50.250845187266393</v>
      </c>
      <c r="F40">
        <v>0.9</v>
      </c>
      <c r="G40">
        <v>32.92</v>
      </c>
      <c r="H40" s="1">
        <f t="shared" si="8"/>
        <v>7.0831790849673206</v>
      </c>
      <c r="I40">
        <v>4720</v>
      </c>
      <c r="J40">
        <f t="shared" si="3"/>
        <v>933.3</v>
      </c>
      <c r="K40" s="5">
        <v>1963</v>
      </c>
      <c r="L40" s="5">
        <v>77</v>
      </c>
      <c r="M40" s="26">
        <f>(3*L40*10^3)/(B40*9.81)</f>
        <v>0.24760673618949311</v>
      </c>
      <c r="N40" s="5"/>
      <c r="AF40" s="5"/>
      <c r="AG40" s="8"/>
      <c r="AJ40" s="5"/>
      <c r="AK40" s="5"/>
      <c r="AL40" s="5"/>
      <c r="AU40" s="5"/>
      <c r="AV40" s="5"/>
      <c r="AW40" s="6"/>
    </row>
    <row r="41" spans="1:50" ht="17.100000000000001" customHeight="1">
      <c r="A41" t="s">
        <v>56</v>
      </c>
      <c r="B41">
        <v>50000</v>
      </c>
      <c r="C41">
        <v>91.04</v>
      </c>
      <c r="D41" s="1">
        <f t="shared" si="6"/>
        <v>549.2091388400703</v>
      </c>
      <c r="E41" s="1">
        <f t="shared" si="7"/>
        <v>57.560112059303442</v>
      </c>
      <c r="F41">
        <v>0.82</v>
      </c>
      <c r="G41">
        <v>28</v>
      </c>
      <c r="H41" s="1">
        <f t="shared" si="8"/>
        <v>8.611599297012301</v>
      </c>
      <c r="I41">
        <v>2850</v>
      </c>
      <c r="J41">
        <f t="shared" si="3"/>
        <v>555.34400000000005</v>
      </c>
      <c r="K41" s="5">
        <v>1967</v>
      </c>
      <c r="L41" s="5">
        <v>62</v>
      </c>
      <c r="M41" s="26">
        <f t="shared" si="4"/>
        <v>0.25280326197757391</v>
      </c>
      <c r="N41" s="5"/>
      <c r="AF41" s="5"/>
      <c r="AJ41" s="6"/>
      <c r="AK41" s="5"/>
      <c r="AL41" s="6"/>
      <c r="AU41" s="5"/>
      <c r="AV41" s="5"/>
    </row>
    <row r="42" spans="1:50" ht="17.100000000000001" customHeight="1">
      <c r="A42" t="s">
        <v>57</v>
      </c>
      <c r="B42">
        <v>58100</v>
      </c>
      <c r="C42">
        <v>91.04</v>
      </c>
      <c r="D42" s="1">
        <f t="shared" si="6"/>
        <v>638.18101933216167</v>
      </c>
      <c r="E42" s="1">
        <f t="shared" si="7"/>
        <v>66.884850212910592</v>
      </c>
      <c r="F42">
        <v>0.82</v>
      </c>
      <c r="G42">
        <v>28</v>
      </c>
      <c r="H42" s="1">
        <f t="shared" si="8"/>
        <v>8.611599297012301</v>
      </c>
      <c r="I42">
        <v>4800</v>
      </c>
      <c r="J42">
        <f t="shared" si="3"/>
        <v>555.34400000000005</v>
      </c>
      <c r="K42" s="5">
        <v>1967</v>
      </c>
      <c r="L42" s="5">
        <v>73</v>
      </c>
      <c r="M42" s="26">
        <f t="shared" si="4"/>
        <v>0.25615787746880925</v>
      </c>
      <c r="N42" s="5"/>
      <c r="AU42" s="5"/>
      <c r="AV42" s="5"/>
    </row>
    <row r="43" spans="1:50">
      <c r="A43" t="s">
        <v>58</v>
      </c>
      <c r="B43">
        <v>62820</v>
      </c>
      <c r="C43">
        <v>91.04</v>
      </c>
      <c r="D43" s="1">
        <f t="shared" si="6"/>
        <v>690.02636203866427</v>
      </c>
      <c r="E43" s="1">
        <f t="shared" si="7"/>
        <v>72.318524791308846</v>
      </c>
      <c r="F43">
        <v>0.82</v>
      </c>
      <c r="G43">
        <v>28.9</v>
      </c>
      <c r="H43" s="1">
        <f t="shared" si="8"/>
        <v>9.174099297012301</v>
      </c>
      <c r="I43">
        <v>4176</v>
      </c>
      <c r="J43">
        <f t="shared" si="3"/>
        <v>555.34400000000005</v>
      </c>
      <c r="K43" s="5">
        <v>1984</v>
      </c>
      <c r="L43" s="5">
        <v>98</v>
      </c>
      <c r="M43" s="26">
        <f t="shared" si="4"/>
        <v>0.31804540974471662</v>
      </c>
      <c r="N43" s="5"/>
      <c r="AU43" s="5"/>
      <c r="AV43" s="5"/>
    </row>
    <row r="44" spans="1:50">
      <c r="A44" t="s">
        <v>59</v>
      </c>
      <c r="B44">
        <v>68040</v>
      </c>
      <c r="C44">
        <v>91.04</v>
      </c>
      <c r="D44" s="1">
        <f t="shared" si="6"/>
        <v>747.36379613356758</v>
      </c>
      <c r="E44" s="1">
        <f t="shared" si="7"/>
        <v>78.32780049030012</v>
      </c>
      <c r="F44">
        <v>0.82</v>
      </c>
      <c r="G44">
        <v>28.9</v>
      </c>
      <c r="H44" s="1">
        <f t="shared" si="8"/>
        <v>9.174099297012301</v>
      </c>
      <c r="I44">
        <v>3820</v>
      </c>
      <c r="J44">
        <f t="shared" si="3"/>
        <v>555.34400000000005</v>
      </c>
      <c r="K44" s="5">
        <v>1984</v>
      </c>
      <c r="L44" s="5">
        <v>105</v>
      </c>
      <c r="M44" s="26">
        <f t="shared" si="4"/>
        <v>0.31461975056946173</v>
      </c>
      <c r="N44" s="5"/>
      <c r="AG44" s="20"/>
      <c r="AU44" s="5"/>
      <c r="AV44" s="5"/>
    </row>
    <row r="45" spans="1:50">
      <c r="A45" t="s">
        <v>60</v>
      </c>
      <c r="B45">
        <v>60555</v>
      </c>
      <c r="C45">
        <v>91.04</v>
      </c>
      <c r="D45" s="1">
        <f t="shared" si="6"/>
        <v>665.14718804920915</v>
      </c>
      <c r="E45" s="1">
        <f t="shared" si="7"/>
        <v>69.711051715022393</v>
      </c>
      <c r="F45">
        <v>0.82</v>
      </c>
      <c r="G45">
        <v>28.9</v>
      </c>
      <c r="H45" s="1">
        <f t="shared" si="8"/>
        <v>9.174099297012301</v>
      </c>
      <c r="I45">
        <v>4398</v>
      </c>
      <c r="J45">
        <f t="shared" si="3"/>
        <v>555.34400000000005</v>
      </c>
      <c r="K45" s="5">
        <v>1984</v>
      </c>
      <c r="L45" s="5">
        <v>89</v>
      </c>
      <c r="M45" s="26">
        <f t="shared" si="4"/>
        <v>0.29964082660130453</v>
      </c>
      <c r="N45" s="5"/>
      <c r="AG45" s="20"/>
      <c r="AV45" s="5"/>
    </row>
    <row r="46" spans="1:50">
      <c r="A46" s="5" t="s">
        <v>61</v>
      </c>
      <c r="B46">
        <v>65544</v>
      </c>
      <c r="C46">
        <v>124.6</v>
      </c>
      <c r="D46" s="1">
        <f t="shared" si="6"/>
        <v>526.03531300160512</v>
      </c>
      <c r="E46" s="1">
        <f t="shared" si="7"/>
        <v>47.125489938714281</v>
      </c>
      <c r="F46">
        <v>0.82</v>
      </c>
      <c r="G46">
        <v>35.79</v>
      </c>
      <c r="H46" s="1">
        <f t="shared" si="8"/>
        <v>10.280289727126807</v>
      </c>
      <c r="I46">
        <v>5991</v>
      </c>
      <c r="J46">
        <f t="shared" si="3"/>
        <v>760.06</v>
      </c>
      <c r="K46" s="5">
        <v>1997</v>
      </c>
      <c r="L46" s="5">
        <v>98</v>
      </c>
      <c r="M46" s="26">
        <f t="shared" si="4"/>
        <v>0.30482748444042318</v>
      </c>
      <c r="N46" s="5"/>
      <c r="AF46" s="5"/>
      <c r="AG46" s="20"/>
      <c r="AV46" s="5"/>
    </row>
    <row r="47" spans="1:50">
      <c r="A47" s="5" t="s">
        <v>62</v>
      </c>
      <c r="B47">
        <v>70080</v>
      </c>
      <c r="C47">
        <v>124.6</v>
      </c>
      <c r="D47" s="1">
        <f t="shared" si="6"/>
        <v>562.43980738362768</v>
      </c>
      <c r="E47" s="1">
        <f t="shared" si="7"/>
        <v>50.386829227772132</v>
      </c>
      <c r="F47">
        <v>0.82</v>
      </c>
      <c r="G47">
        <v>35.79</v>
      </c>
      <c r="H47" s="1">
        <f t="shared" si="8"/>
        <v>10.280289727126807</v>
      </c>
      <c r="I47">
        <v>5570</v>
      </c>
      <c r="J47">
        <f t="shared" si="3"/>
        <v>760.06</v>
      </c>
      <c r="K47" s="5">
        <v>1997</v>
      </c>
      <c r="L47" s="5">
        <v>116</v>
      </c>
      <c r="M47" s="26">
        <f t="shared" si="4"/>
        <v>0.337462006432724</v>
      </c>
      <c r="N47" s="5"/>
      <c r="AF47" s="5"/>
      <c r="AG47" s="5"/>
      <c r="AN47" s="21"/>
      <c r="AO47" s="21"/>
      <c r="AP47" s="22"/>
      <c r="AQ47" s="22"/>
      <c r="AR47" s="5"/>
      <c r="AS47" s="21"/>
      <c r="AT47" s="21"/>
      <c r="AW47" s="22"/>
      <c r="AX47" s="5"/>
    </row>
    <row r="48" spans="1:50">
      <c r="A48" s="5" t="s">
        <v>63</v>
      </c>
      <c r="B48">
        <v>79016</v>
      </c>
      <c r="C48">
        <v>124.6</v>
      </c>
      <c r="D48" s="1">
        <f t="shared" si="6"/>
        <v>634.15730337078651</v>
      </c>
      <c r="E48" s="1">
        <f t="shared" si="7"/>
        <v>56.811725146427555</v>
      </c>
      <c r="F48">
        <v>0.82</v>
      </c>
      <c r="G48">
        <v>35.79</v>
      </c>
      <c r="H48" s="1">
        <f t="shared" si="8"/>
        <v>10.280289727126807</v>
      </c>
      <c r="I48">
        <v>5436</v>
      </c>
      <c r="J48">
        <f t="shared" si="3"/>
        <v>760.06</v>
      </c>
      <c r="K48" s="5">
        <v>1997</v>
      </c>
      <c r="L48" s="5">
        <v>120</v>
      </c>
      <c r="M48" s="26">
        <f t="shared" si="4"/>
        <v>0.3096187076577066</v>
      </c>
      <c r="N48" s="5"/>
      <c r="AE48" s="5"/>
      <c r="AF48" s="5"/>
      <c r="AG48" s="5"/>
      <c r="AM48" s="5"/>
      <c r="AN48" s="5"/>
      <c r="AO48" s="5"/>
      <c r="AP48" s="5"/>
      <c r="AQ48" s="5"/>
      <c r="AR48" s="5"/>
      <c r="AS48" s="5"/>
      <c r="AT48" s="5"/>
      <c r="AW48" s="5"/>
      <c r="AX48" s="5"/>
    </row>
    <row r="49" spans="1:50" ht="18">
      <c r="A49" s="5" t="s">
        <v>64</v>
      </c>
      <c r="B49">
        <v>85139</v>
      </c>
      <c r="C49">
        <v>124.6</v>
      </c>
      <c r="D49" s="1">
        <f t="shared" si="6"/>
        <v>683.29855537720709</v>
      </c>
      <c r="E49" s="1">
        <f t="shared" si="7"/>
        <v>61.214101792569799</v>
      </c>
      <c r="F49">
        <v>0.82</v>
      </c>
      <c r="G49">
        <v>35.79</v>
      </c>
      <c r="H49" s="1">
        <f t="shared" si="8"/>
        <v>10.280289727126807</v>
      </c>
      <c r="I49">
        <v>5460</v>
      </c>
      <c r="J49">
        <f t="shared" si="3"/>
        <v>760.06</v>
      </c>
      <c r="K49" s="5">
        <v>1997</v>
      </c>
      <c r="L49" s="5">
        <v>120</v>
      </c>
      <c r="M49" s="26">
        <f t="shared" si="4"/>
        <v>0.28735164618190656</v>
      </c>
      <c r="N49" s="5"/>
      <c r="AF49" s="5"/>
      <c r="AG49" s="5"/>
      <c r="AM49" s="5"/>
      <c r="AN49" s="18"/>
      <c r="AO49" s="5"/>
      <c r="AP49" s="5"/>
      <c r="AQ49" s="5"/>
      <c r="AR49" s="5"/>
      <c r="AS49" s="5"/>
      <c r="AT49" s="5"/>
      <c r="AW49" s="5"/>
      <c r="AX49" s="5"/>
    </row>
    <row r="50" spans="1:50" ht="18">
      <c r="A50" s="5" t="s">
        <v>65</v>
      </c>
      <c r="B50">
        <v>80286</v>
      </c>
      <c r="C50">
        <v>127</v>
      </c>
      <c r="D50" s="1">
        <f t="shared" si="6"/>
        <v>632.17322834645665</v>
      </c>
      <c r="E50" s="1">
        <f t="shared" si="7"/>
        <v>56.096302925182769</v>
      </c>
      <c r="F50">
        <v>0.82</v>
      </c>
      <c r="G50">
        <v>35.92</v>
      </c>
      <c r="H50" s="1">
        <f t="shared" si="8"/>
        <v>10.159420472440946</v>
      </c>
      <c r="I50">
        <v>7130</v>
      </c>
      <c r="J50">
        <f t="shared" si="3"/>
        <v>774.69999999999993</v>
      </c>
      <c r="K50" s="5">
        <v>2016</v>
      </c>
      <c r="L50" s="5">
        <v>130</v>
      </c>
      <c r="M50" s="26">
        <f t="shared" si="4"/>
        <v>0.33011443823296038</v>
      </c>
      <c r="N50" s="5"/>
      <c r="AF50" s="5"/>
      <c r="AG50" s="5"/>
      <c r="AM50" s="5"/>
      <c r="AN50" s="18"/>
      <c r="AO50" s="5"/>
      <c r="AP50" s="5"/>
      <c r="AQ50" s="5"/>
      <c r="AR50" s="5"/>
      <c r="AS50" s="5"/>
      <c r="AT50" s="5"/>
      <c r="AU50" s="21"/>
      <c r="AV50" s="21"/>
      <c r="AW50" s="5"/>
      <c r="AX50" s="5"/>
    </row>
    <row r="51" spans="1:50" ht="18">
      <c r="A51" s="5" t="s">
        <v>66</v>
      </c>
      <c r="B51">
        <v>82191</v>
      </c>
      <c r="C51">
        <v>127</v>
      </c>
      <c r="D51" s="1">
        <f t="shared" si="6"/>
        <v>647.17322834645665</v>
      </c>
      <c r="E51" s="1">
        <f t="shared" si="7"/>
        <v>57.427337689306945</v>
      </c>
      <c r="F51">
        <v>0.82</v>
      </c>
      <c r="G51">
        <v>35.92</v>
      </c>
      <c r="H51" s="1">
        <f t="shared" si="8"/>
        <v>10.159420472440946</v>
      </c>
      <c r="I51">
        <v>6570</v>
      </c>
      <c r="J51">
        <f t="shared" si="3"/>
        <v>774.69999999999993</v>
      </c>
      <c r="K51" s="5">
        <v>2016</v>
      </c>
      <c r="L51" s="5">
        <v>130</v>
      </c>
      <c r="M51" s="26">
        <f t="shared" si="4"/>
        <v>0.32246313815346517</v>
      </c>
      <c r="N51" s="5"/>
      <c r="AF51" s="5"/>
      <c r="AG51" s="5"/>
      <c r="AM51" s="5"/>
      <c r="AN51" s="18"/>
      <c r="AO51" s="5"/>
      <c r="AP51" s="5"/>
      <c r="AQ51" s="5"/>
      <c r="AR51" s="5"/>
      <c r="AS51" s="18"/>
      <c r="AT51" s="18"/>
      <c r="AU51" s="5"/>
      <c r="AV51" s="5"/>
      <c r="AW51" s="5"/>
      <c r="AX51" s="5"/>
    </row>
    <row r="52" spans="1:50" ht="18">
      <c r="A52" s="5" t="s">
        <v>67</v>
      </c>
      <c r="B52">
        <v>88314</v>
      </c>
      <c r="C52">
        <v>127</v>
      </c>
      <c r="D52" s="1">
        <f t="shared" si="6"/>
        <v>695.38582677165357</v>
      </c>
      <c r="E52" s="1">
        <f t="shared" si="7"/>
        <v>61.705513994153293</v>
      </c>
      <c r="F52">
        <v>0.82</v>
      </c>
      <c r="G52">
        <v>35.92</v>
      </c>
      <c r="H52" s="1">
        <f t="shared" si="8"/>
        <v>10.159420472440946</v>
      </c>
      <c r="I52">
        <v>6570</v>
      </c>
      <c r="J52">
        <f t="shared" si="3"/>
        <v>774.69999999999993</v>
      </c>
      <c r="K52" s="5">
        <v>2016</v>
      </c>
      <c r="L52" s="5">
        <v>130</v>
      </c>
      <c r="M52" s="26">
        <f t="shared" si="4"/>
        <v>0.30010607364598429</v>
      </c>
      <c r="N52" s="5"/>
      <c r="AF52" s="5"/>
      <c r="AG52" s="5"/>
      <c r="AM52" s="5"/>
      <c r="AN52" s="18"/>
      <c r="AO52" s="5"/>
      <c r="AP52" s="5"/>
      <c r="AQ52" s="5"/>
      <c r="AR52" s="5"/>
      <c r="AS52" s="18"/>
      <c r="AT52" s="18"/>
      <c r="AU52" s="5"/>
      <c r="AV52" s="5"/>
      <c r="AW52" s="5"/>
      <c r="AX52" s="5"/>
    </row>
    <row r="53" spans="1:50">
      <c r="A53" s="5" t="s">
        <v>68</v>
      </c>
      <c r="B53">
        <v>89765</v>
      </c>
      <c r="C53">
        <v>127</v>
      </c>
      <c r="D53" s="1">
        <f t="shared" si="6"/>
        <v>706.81102362204729</v>
      </c>
      <c r="E53" s="1">
        <f t="shared" si="7"/>
        <v>62.719336273809027</v>
      </c>
      <c r="F53">
        <v>0.82</v>
      </c>
      <c r="G53">
        <v>35.92</v>
      </c>
      <c r="H53" s="1">
        <f t="shared" si="8"/>
        <v>10.159420472440946</v>
      </c>
      <c r="I53">
        <v>6110</v>
      </c>
      <c r="J53">
        <f t="shared" si="3"/>
        <v>774.69999999999993</v>
      </c>
      <c r="K53" s="5">
        <v>2016</v>
      </c>
      <c r="L53" s="5">
        <v>130</v>
      </c>
      <c r="M53" s="26">
        <f t="shared" si="4"/>
        <v>0.295255030223043</v>
      </c>
      <c r="N53" s="5"/>
      <c r="AF53" s="5"/>
      <c r="AG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</row>
    <row r="54" spans="1:50" ht="18">
      <c r="A54" s="2" t="s">
        <v>69</v>
      </c>
      <c r="B54" s="2">
        <v>317500</v>
      </c>
      <c r="C54" s="2">
        <v>511</v>
      </c>
      <c r="D54" s="3">
        <f t="shared" si="6"/>
        <v>621.33072407045006</v>
      </c>
      <c r="E54" s="3">
        <f t="shared" si="7"/>
        <v>27.486052989669137</v>
      </c>
      <c r="F54" s="2">
        <v>0.92</v>
      </c>
      <c r="G54" s="2">
        <v>59.6</v>
      </c>
      <c r="H54" s="3">
        <f t="shared" si="8"/>
        <v>6.9513894324853238</v>
      </c>
      <c r="I54" s="2">
        <v>10800</v>
      </c>
      <c r="J54" s="2">
        <f t="shared" si="3"/>
        <v>3117.1</v>
      </c>
      <c r="K54" s="2">
        <v>1969</v>
      </c>
      <c r="L54" s="2">
        <v>253</v>
      </c>
      <c r="M54" s="35">
        <f>(4*L54*10^3)/(B54*9.81)</f>
        <v>0.32491351425108561</v>
      </c>
      <c r="N54" s="5"/>
      <c r="AF54" s="5"/>
      <c r="AG54" s="5"/>
      <c r="AM54" s="5"/>
      <c r="AN54" s="5"/>
      <c r="AO54" s="5"/>
      <c r="AP54" s="5"/>
      <c r="AQ54" s="5"/>
      <c r="AR54" s="5"/>
      <c r="AS54" s="5"/>
      <c r="AT54" s="5"/>
      <c r="AU54" s="18"/>
      <c r="AV54" s="5"/>
      <c r="AW54" s="5"/>
      <c r="AX54" s="5"/>
    </row>
    <row r="55" spans="1:50" ht="18">
      <c r="A55" s="2" t="s">
        <v>70</v>
      </c>
      <c r="B55" s="2">
        <v>333400</v>
      </c>
      <c r="C55" s="2">
        <v>511</v>
      </c>
      <c r="D55" s="3">
        <f t="shared" si="6"/>
        <v>652.44618395303326</v>
      </c>
      <c r="E55" s="3">
        <f t="shared" si="7"/>
        <v>28.862519895293513</v>
      </c>
      <c r="F55" s="2">
        <v>0.92</v>
      </c>
      <c r="G55" s="2">
        <v>59.6</v>
      </c>
      <c r="H55" s="3">
        <f t="shared" si="8"/>
        <v>6.9513894324853238</v>
      </c>
      <c r="I55" s="2">
        <v>8560</v>
      </c>
      <c r="J55" s="2">
        <f t="shared" si="3"/>
        <v>3117.1</v>
      </c>
      <c r="K55" s="2">
        <v>1969</v>
      </c>
      <c r="L55" s="2">
        <v>230</v>
      </c>
      <c r="M55" s="35">
        <f t="shared" ref="M55:M59" si="10">(4*L55*10^3)/(B55*9.81)</f>
        <v>0.28128930788765794</v>
      </c>
      <c r="N55" s="5"/>
      <c r="AM55" s="5"/>
      <c r="AN55" s="5"/>
      <c r="AO55" s="5"/>
      <c r="AP55" s="5"/>
      <c r="AQ55" s="5"/>
      <c r="AR55" s="5"/>
      <c r="AS55" s="5"/>
      <c r="AT55" s="5"/>
      <c r="AU55" s="18"/>
      <c r="AV55" s="5"/>
      <c r="AW55" s="5"/>
      <c r="AX55" s="5"/>
    </row>
    <row r="56" spans="1:50">
      <c r="A56" s="2" t="s">
        <v>71</v>
      </c>
      <c r="B56" s="2">
        <v>377800</v>
      </c>
      <c r="C56" s="2">
        <v>511</v>
      </c>
      <c r="D56" s="3">
        <f t="shared" si="6"/>
        <v>739.33463796477497</v>
      </c>
      <c r="E56" s="3">
        <f t="shared" si="7"/>
        <v>32.706238801565355</v>
      </c>
      <c r="F56" s="2">
        <v>0.92</v>
      </c>
      <c r="G56" s="2">
        <v>59.6</v>
      </c>
      <c r="H56" s="3">
        <f t="shared" si="8"/>
        <v>6.9513894324853238</v>
      </c>
      <c r="I56" s="2">
        <v>12150</v>
      </c>
      <c r="J56" s="2">
        <f t="shared" si="3"/>
        <v>3117.1</v>
      </c>
      <c r="K56" s="2">
        <v>1969</v>
      </c>
      <c r="L56" s="2">
        <v>243.5</v>
      </c>
      <c r="M56" s="35">
        <f t="shared" si="10"/>
        <v>0.26280159450955126</v>
      </c>
      <c r="N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</row>
    <row r="57" spans="1:50">
      <c r="A57" s="2" t="s">
        <v>72</v>
      </c>
      <c r="B57" s="2">
        <v>377800</v>
      </c>
      <c r="C57" s="2">
        <v>511</v>
      </c>
      <c r="D57" s="3">
        <f t="shared" si="6"/>
        <v>739.33463796477497</v>
      </c>
      <c r="E57" s="3">
        <f t="shared" si="7"/>
        <v>32.706238801565355</v>
      </c>
      <c r="F57" s="2">
        <v>0.92</v>
      </c>
      <c r="G57" s="2">
        <v>59.6</v>
      </c>
      <c r="H57" s="3">
        <f t="shared" si="8"/>
        <v>6.9513894324853238</v>
      </c>
      <c r="I57" s="2">
        <v>11720</v>
      </c>
      <c r="J57" s="2">
        <f t="shared" si="3"/>
        <v>3117.1</v>
      </c>
      <c r="K57" s="2">
        <v>1969</v>
      </c>
      <c r="L57" s="2">
        <v>253</v>
      </c>
      <c r="M57" s="35">
        <f t="shared" si="10"/>
        <v>0.27305463413107378</v>
      </c>
      <c r="N57" s="5"/>
      <c r="T57" s="5"/>
      <c r="U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</row>
    <row r="58" spans="1:50">
      <c r="A58" s="2" t="s">
        <v>73</v>
      </c>
      <c r="B58" s="2">
        <v>412800</v>
      </c>
      <c r="C58" s="2">
        <v>525</v>
      </c>
      <c r="D58" s="3">
        <f t="shared" si="6"/>
        <v>786.28571428571433</v>
      </c>
      <c r="E58" s="3">
        <f t="shared" si="7"/>
        <v>34.316321938825752</v>
      </c>
      <c r="F58" s="2">
        <v>0.92</v>
      </c>
      <c r="G58" s="2">
        <v>64.400000000000006</v>
      </c>
      <c r="H58" s="3">
        <f t="shared" si="8"/>
        <v>7.8997333333333346</v>
      </c>
      <c r="I58" s="2">
        <v>14200</v>
      </c>
      <c r="J58" s="2">
        <f t="shared" si="3"/>
        <v>3202.5</v>
      </c>
      <c r="K58" s="2">
        <v>1969</v>
      </c>
      <c r="L58" s="2">
        <v>282</v>
      </c>
      <c r="M58" s="35">
        <f t="shared" si="10"/>
        <v>0.27854823032975368</v>
      </c>
      <c r="N58" s="5"/>
      <c r="T58" s="5"/>
      <c r="U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</row>
    <row r="59" spans="1:50">
      <c r="A59" s="2" t="s">
        <v>74</v>
      </c>
      <c r="B59" s="2">
        <v>447700</v>
      </c>
      <c r="C59" s="2">
        <v>554</v>
      </c>
      <c r="D59" s="3">
        <f t="shared" si="6"/>
        <v>808.12274368231044</v>
      </c>
      <c r="E59" s="3">
        <f t="shared" si="7"/>
        <v>34.333845403252056</v>
      </c>
      <c r="F59" s="2">
        <v>0.9</v>
      </c>
      <c r="G59" s="2">
        <v>68.400000000000006</v>
      </c>
      <c r="H59" s="3">
        <f t="shared" si="8"/>
        <v>8.4450541516245501</v>
      </c>
      <c r="I59" s="2">
        <v>14320</v>
      </c>
      <c r="J59" s="2">
        <f t="shared" si="3"/>
        <v>3379.3999999999996</v>
      </c>
      <c r="K59" s="2">
        <v>2011</v>
      </c>
      <c r="L59" s="2">
        <v>296</v>
      </c>
      <c r="M59" s="35">
        <f t="shared" si="10"/>
        <v>0.26958492346315532</v>
      </c>
      <c r="N59" s="5"/>
      <c r="T59" s="5"/>
      <c r="U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</row>
    <row r="60" spans="1:50" ht="18">
      <c r="A60" t="s">
        <v>75</v>
      </c>
      <c r="B60">
        <v>115660</v>
      </c>
      <c r="C60">
        <v>185.25</v>
      </c>
      <c r="D60" s="1">
        <f t="shared" si="6"/>
        <v>624.34547908232116</v>
      </c>
      <c r="E60" s="1">
        <f t="shared" si="7"/>
        <v>45.871808544749669</v>
      </c>
      <c r="F60">
        <v>0.86</v>
      </c>
      <c r="G60">
        <v>38</v>
      </c>
      <c r="H60" s="1">
        <f t="shared" si="8"/>
        <v>7.7948717948717947</v>
      </c>
      <c r="I60">
        <v>7250</v>
      </c>
      <c r="J60">
        <f t="shared" si="3"/>
        <v>1130.0249999999999</v>
      </c>
      <c r="K60" s="5">
        <v>1982</v>
      </c>
      <c r="L60" s="5">
        <v>193</v>
      </c>
      <c r="M60" s="26">
        <f t="shared" si="4"/>
        <v>0.34020062670948609</v>
      </c>
      <c r="N60" s="5"/>
      <c r="T60" s="5"/>
      <c r="U60" s="5"/>
      <c r="AM60" s="5"/>
      <c r="AN60" s="18"/>
      <c r="AO60" s="5"/>
      <c r="AP60" s="5"/>
      <c r="AQ60" s="5"/>
      <c r="AR60" s="5"/>
      <c r="AS60" s="18"/>
      <c r="AT60" s="18"/>
      <c r="AU60" s="5"/>
      <c r="AV60" s="5"/>
      <c r="AW60" s="5"/>
      <c r="AX60" s="5"/>
    </row>
    <row r="61" spans="1:50">
      <c r="A61" t="s">
        <v>76</v>
      </c>
      <c r="B61">
        <v>123830</v>
      </c>
      <c r="C61">
        <v>185.25</v>
      </c>
      <c r="D61" s="1">
        <f t="shared" si="6"/>
        <v>668.44804318488525</v>
      </c>
      <c r="E61" s="1">
        <f t="shared" si="7"/>
        <v>49.112104894486869</v>
      </c>
      <c r="F61">
        <v>0.86</v>
      </c>
      <c r="G61">
        <v>38</v>
      </c>
      <c r="H61" s="1">
        <f t="shared" si="8"/>
        <v>7.7948717948717947</v>
      </c>
      <c r="I61">
        <v>6295</v>
      </c>
      <c r="J61">
        <f t="shared" si="3"/>
        <v>1130.0249999999999</v>
      </c>
      <c r="K61" s="5">
        <v>1982</v>
      </c>
      <c r="L61" s="5">
        <v>193</v>
      </c>
      <c r="M61" s="26">
        <f t="shared" si="4"/>
        <v>0.31775502289606045</v>
      </c>
      <c r="N61" s="5"/>
      <c r="T61" s="5"/>
      <c r="U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</row>
    <row r="62" spans="1:50">
      <c r="A62" s="2" t="s">
        <v>77</v>
      </c>
      <c r="B62" s="2">
        <v>142900</v>
      </c>
      <c r="C62" s="2">
        <v>283.3</v>
      </c>
      <c r="D62" s="3">
        <f t="shared" si="6"/>
        <v>504.41228379809388</v>
      </c>
      <c r="E62" s="3">
        <f t="shared" si="7"/>
        <v>29.968317901076993</v>
      </c>
      <c r="F62" s="2">
        <v>0.86</v>
      </c>
      <c r="G62" s="2">
        <v>47.57</v>
      </c>
      <c r="H62" s="3">
        <f t="shared" si="8"/>
        <v>7.9876629015178251</v>
      </c>
      <c r="I62" s="2">
        <v>7200</v>
      </c>
      <c r="J62" s="2">
        <f t="shared" si="3"/>
        <v>1728.1299999999999</v>
      </c>
      <c r="K62" s="2">
        <v>1981</v>
      </c>
      <c r="L62" s="2">
        <v>234</v>
      </c>
      <c r="M62" s="35">
        <f t="shared" si="4"/>
        <v>0.33384480068823391</v>
      </c>
      <c r="N62" s="5"/>
      <c r="T62" s="5"/>
      <c r="U62" s="5"/>
      <c r="AU62" s="5"/>
      <c r="AV62" s="5"/>
    </row>
    <row r="63" spans="1:50" ht="18">
      <c r="A63" s="2" t="s">
        <v>78</v>
      </c>
      <c r="B63" s="2">
        <v>179200</v>
      </c>
      <c r="C63" s="2">
        <v>283.3</v>
      </c>
      <c r="D63" s="3">
        <f t="shared" si="6"/>
        <v>632.54500529474058</v>
      </c>
      <c r="E63" s="3">
        <f t="shared" si="7"/>
        <v>37.58098368000698</v>
      </c>
      <c r="F63" s="2">
        <v>0.86</v>
      </c>
      <c r="G63" s="2">
        <v>47.57</v>
      </c>
      <c r="H63" s="3">
        <f t="shared" si="8"/>
        <v>7.9876629015178251</v>
      </c>
      <c r="I63" s="2">
        <v>12200</v>
      </c>
      <c r="J63" s="2">
        <f t="shared" si="3"/>
        <v>1728.1299999999999</v>
      </c>
      <c r="K63" s="2">
        <v>1981</v>
      </c>
      <c r="L63" s="2">
        <v>270</v>
      </c>
      <c r="M63" s="35">
        <f t="shared" si="4"/>
        <v>0.30717562254259501</v>
      </c>
      <c r="N63" s="5"/>
      <c r="T63" s="5"/>
      <c r="U63" s="5"/>
      <c r="AF63" s="5"/>
      <c r="AG63" s="5"/>
      <c r="AU63" s="18"/>
      <c r="AV63" s="5"/>
    </row>
    <row r="64" spans="1:50">
      <c r="A64" s="2" t="s">
        <v>79</v>
      </c>
      <c r="B64" s="2">
        <v>158800</v>
      </c>
      <c r="C64" s="2">
        <v>283.3</v>
      </c>
      <c r="D64" s="3">
        <f t="shared" si="6"/>
        <v>560.53653370984819</v>
      </c>
      <c r="E64" s="3">
        <f t="shared" si="7"/>
        <v>33.302791341434755</v>
      </c>
      <c r="F64" s="2">
        <v>0.86</v>
      </c>
      <c r="G64" s="2">
        <v>47.57</v>
      </c>
      <c r="H64" s="3">
        <f t="shared" si="8"/>
        <v>7.9876629015178251</v>
      </c>
      <c r="I64" s="2">
        <v>7200</v>
      </c>
      <c r="J64" s="2">
        <f t="shared" si="3"/>
        <v>1728.1299999999999</v>
      </c>
      <c r="K64" s="2">
        <v>1981</v>
      </c>
      <c r="L64" s="2">
        <v>270</v>
      </c>
      <c r="M64" s="35">
        <f t="shared" si="4"/>
        <v>0.34663647077854554</v>
      </c>
      <c r="N64" s="5"/>
      <c r="T64" s="5"/>
      <c r="U64" s="5"/>
      <c r="AF64" s="5"/>
      <c r="AG64" s="5"/>
      <c r="AU64" s="5"/>
      <c r="AV64" s="5"/>
    </row>
    <row r="65" spans="1:33">
      <c r="A65" s="2" t="s">
        <v>80</v>
      </c>
      <c r="B65" s="2">
        <v>186900</v>
      </c>
      <c r="C65" s="2">
        <v>283.3</v>
      </c>
      <c r="D65" s="3">
        <f t="shared" si="6"/>
        <v>659.72467349099895</v>
      </c>
      <c r="E65" s="3">
        <f t="shared" si="7"/>
        <v>39.195791572507275</v>
      </c>
      <c r="F65" s="2">
        <v>0.86</v>
      </c>
      <c r="G65" s="2">
        <v>47.57</v>
      </c>
      <c r="H65" s="3">
        <f t="shared" si="8"/>
        <v>7.9876629015178251</v>
      </c>
      <c r="I65" s="2">
        <v>11070</v>
      </c>
      <c r="J65" s="2">
        <f t="shared" si="3"/>
        <v>1728.1299999999999</v>
      </c>
      <c r="K65" s="2">
        <v>1981</v>
      </c>
      <c r="L65" s="2">
        <v>274</v>
      </c>
      <c r="M65" s="35">
        <f t="shared" si="4"/>
        <v>0.29888371296473554</v>
      </c>
      <c r="N65" s="5"/>
      <c r="T65" s="5"/>
      <c r="U65" s="5"/>
      <c r="AF65" s="5"/>
      <c r="AG65" s="5"/>
    </row>
    <row r="66" spans="1:33">
      <c r="A66" s="2" t="s">
        <v>81</v>
      </c>
      <c r="B66" s="2">
        <v>204100</v>
      </c>
      <c r="C66" s="2">
        <v>290.7</v>
      </c>
      <c r="D66" s="3">
        <f t="shared" si="6"/>
        <v>702.09838321293432</v>
      </c>
      <c r="E66" s="3">
        <f t="shared" si="7"/>
        <v>41.178967871280918</v>
      </c>
      <c r="F66" s="2">
        <v>0.86</v>
      </c>
      <c r="G66" s="2">
        <v>51.92</v>
      </c>
      <c r="H66" s="3">
        <f t="shared" si="8"/>
        <v>9.2730870313037492</v>
      </c>
      <c r="I66" s="2">
        <v>10415</v>
      </c>
      <c r="J66" s="2">
        <f t="shared" si="3"/>
        <v>1773.2699999999998</v>
      </c>
      <c r="K66" s="2">
        <v>1981</v>
      </c>
      <c r="L66" s="2">
        <v>270</v>
      </c>
      <c r="M66" s="35">
        <f t="shared" si="4"/>
        <v>0.26970049759741804</v>
      </c>
      <c r="N66" s="5"/>
      <c r="T66" s="5"/>
      <c r="U66" s="5"/>
      <c r="AF66" s="5"/>
      <c r="AG66" s="5"/>
    </row>
    <row r="67" spans="1:33">
      <c r="A67" s="2" t="s">
        <v>82</v>
      </c>
      <c r="B67" s="2">
        <v>247200</v>
      </c>
      <c r="C67" s="2">
        <v>427.8</v>
      </c>
      <c r="D67" s="3">
        <f t="shared" si="6"/>
        <v>577.84011220196351</v>
      </c>
      <c r="E67" s="3">
        <f t="shared" si="7"/>
        <v>27.937484277322181</v>
      </c>
      <c r="F67" s="2">
        <v>0.89</v>
      </c>
      <c r="G67" s="2">
        <v>60.93</v>
      </c>
      <c r="H67" s="3">
        <f t="shared" si="8"/>
        <v>8.6780385694249649</v>
      </c>
      <c r="I67" s="2">
        <v>9700</v>
      </c>
      <c r="J67" s="2">
        <f t="shared" si="3"/>
        <v>2609.58</v>
      </c>
      <c r="K67" s="2">
        <v>1994</v>
      </c>
      <c r="L67" s="2">
        <v>343</v>
      </c>
      <c r="M67" s="35">
        <f t="shared" si="4"/>
        <v>0.28288286505085292</v>
      </c>
      <c r="N67" s="5"/>
      <c r="T67" s="5"/>
      <c r="U67" s="5"/>
      <c r="AF67" s="5"/>
      <c r="AG67" s="5"/>
    </row>
    <row r="68" spans="1:33">
      <c r="A68" s="2" t="s">
        <v>83</v>
      </c>
      <c r="B68" s="2">
        <v>297550</v>
      </c>
      <c r="C68" s="2">
        <v>427.8</v>
      </c>
      <c r="D68" s="3">
        <f t="shared" si="6"/>
        <v>695.53529686769514</v>
      </c>
      <c r="E68" s="3">
        <f t="shared" si="7"/>
        <v>33.62782543170394</v>
      </c>
      <c r="F68" s="2">
        <v>0.89</v>
      </c>
      <c r="G68" s="2">
        <v>60.93</v>
      </c>
      <c r="H68" s="3">
        <f t="shared" si="8"/>
        <v>8.6780385694249649</v>
      </c>
      <c r="I68" s="2">
        <v>13080</v>
      </c>
      <c r="J68" s="2">
        <f t="shared" si="3"/>
        <v>2609.58</v>
      </c>
      <c r="K68" s="2">
        <v>1994</v>
      </c>
      <c r="L68" s="2">
        <v>417</v>
      </c>
      <c r="M68" s="35">
        <f t="shared" si="4"/>
        <v>0.28571766264452253</v>
      </c>
      <c r="N68" s="5"/>
      <c r="T68" s="5"/>
      <c r="U68" s="5"/>
      <c r="AF68" s="5"/>
      <c r="AG68" s="5"/>
    </row>
    <row r="69" spans="1:33">
      <c r="A69" s="2" t="s">
        <v>84</v>
      </c>
      <c r="B69" s="2">
        <v>347452</v>
      </c>
      <c r="C69" s="2">
        <v>436.8</v>
      </c>
      <c r="D69" s="3">
        <f t="shared" si="6"/>
        <v>795.4487179487179</v>
      </c>
      <c r="E69" s="3">
        <f t="shared" si="7"/>
        <v>38.060182933385327</v>
      </c>
      <c r="F69" s="2">
        <v>0.89</v>
      </c>
      <c r="G69" s="2">
        <v>64.8</v>
      </c>
      <c r="H69" s="3">
        <f t="shared" si="8"/>
        <v>9.6131868131868128</v>
      </c>
      <c r="I69" s="2">
        <v>19350</v>
      </c>
      <c r="J69" s="2">
        <f t="shared" ref="J69:J132" si="11">6.1*C69</f>
        <v>2664.48</v>
      </c>
      <c r="K69" s="2">
        <v>1994</v>
      </c>
      <c r="L69" s="2">
        <v>513</v>
      </c>
      <c r="M69" s="35">
        <f t="shared" ref="M69:M76" si="12">(2*L69*10^3)/(B69*9.81)</f>
        <v>0.30101181159786888</v>
      </c>
      <c r="N69" s="5"/>
      <c r="T69" s="5"/>
      <c r="U69" s="5"/>
      <c r="AF69" s="5"/>
      <c r="AG69" s="5"/>
    </row>
    <row r="70" spans="1:33">
      <c r="A70" s="2" t="s">
        <v>85</v>
      </c>
      <c r="B70" s="2">
        <v>299370</v>
      </c>
      <c r="C70" s="2">
        <v>427.8</v>
      </c>
      <c r="D70" s="3">
        <f t="shared" si="6"/>
        <v>699.78962131837307</v>
      </c>
      <c r="E70" s="3">
        <f t="shared" si="7"/>
        <v>33.833514029538598</v>
      </c>
      <c r="F70" s="2">
        <v>0.89</v>
      </c>
      <c r="G70" s="2">
        <v>60.93</v>
      </c>
      <c r="H70" s="3">
        <f t="shared" si="8"/>
        <v>8.6780385694249649</v>
      </c>
      <c r="I70" s="2">
        <v>11165</v>
      </c>
      <c r="J70" s="2">
        <f t="shared" si="11"/>
        <v>2609.58</v>
      </c>
      <c r="K70" s="2">
        <v>1994</v>
      </c>
      <c r="L70" s="2">
        <v>440</v>
      </c>
      <c r="M70" s="35">
        <f t="shared" si="12"/>
        <v>0.29964386305362906</v>
      </c>
      <c r="N70" s="5"/>
      <c r="T70" s="5"/>
      <c r="U70" s="5"/>
      <c r="AF70" s="5"/>
      <c r="AG70" s="5"/>
    </row>
    <row r="71" spans="1:33">
      <c r="A71" s="2" t="s">
        <v>86</v>
      </c>
      <c r="B71" s="2">
        <v>351533</v>
      </c>
      <c r="C71" s="2">
        <v>436.8</v>
      </c>
      <c r="D71" s="3">
        <f t="shared" si="6"/>
        <v>804.79166666666663</v>
      </c>
      <c r="E71" s="3">
        <f t="shared" si="7"/>
        <v>38.50721908960589</v>
      </c>
      <c r="F71" s="2">
        <v>0.89</v>
      </c>
      <c r="G71" s="2">
        <v>64.8</v>
      </c>
      <c r="H71" s="3">
        <f t="shared" si="8"/>
        <v>9.6131868131868128</v>
      </c>
      <c r="I71" s="2">
        <v>13649</v>
      </c>
      <c r="J71" s="2">
        <f t="shared" si="11"/>
        <v>2664.48</v>
      </c>
      <c r="K71" s="2">
        <v>1994</v>
      </c>
      <c r="L71" s="2">
        <v>513</v>
      </c>
      <c r="M71" s="35">
        <f t="shared" si="12"/>
        <v>0.29751731974893608</v>
      </c>
      <c r="N71" s="5"/>
      <c r="T71" s="5"/>
      <c r="U71" s="5"/>
      <c r="AF71" s="5"/>
      <c r="AG71" s="5"/>
    </row>
    <row r="72" spans="1:33">
      <c r="A72" s="2" t="s">
        <v>87</v>
      </c>
      <c r="B72" s="2">
        <v>352400</v>
      </c>
      <c r="C72" s="2">
        <v>516.70000000000005</v>
      </c>
      <c r="D72" s="3">
        <f t="shared" si="6"/>
        <v>682.0205148054963</v>
      </c>
      <c r="E72" s="3">
        <f t="shared" si="7"/>
        <v>30.003934411239548</v>
      </c>
      <c r="F72" s="2">
        <v>0.89</v>
      </c>
      <c r="G72" s="2">
        <v>71.75</v>
      </c>
      <c r="H72" s="3">
        <f t="shared" si="8"/>
        <v>9.9633491387652402</v>
      </c>
      <c r="I72" s="2">
        <v>16170</v>
      </c>
      <c r="J72" s="2">
        <f t="shared" si="11"/>
        <v>3151.87</v>
      </c>
      <c r="K72" s="2">
        <v>2020</v>
      </c>
      <c r="L72" s="2">
        <v>467</v>
      </c>
      <c r="M72" s="35">
        <f t="shared" si="12"/>
        <v>0.27017301486472256</v>
      </c>
      <c r="N72" s="5"/>
      <c r="T72" s="5"/>
      <c r="U72" s="5"/>
      <c r="AF72" s="5"/>
      <c r="AG72" s="5"/>
    </row>
    <row r="73" spans="1:33">
      <c r="A73" s="2" t="s">
        <v>88</v>
      </c>
      <c r="B73" s="2">
        <v>352400</v>
      </c>
      <c r="C73" s="2">
        <v>516.70000000000005</v>
      </c>
      <c r="D73" s="3">
        <f t="shared" si="6"/>
        <v>682.0205148054963</v>
      </c>
      <c r="E73" s="3">
        <f t="shared" si="7"/>
        <v>30.003934411239548</v>
      </c>
      <c r="F73" s="2">
        <v>0.89</v>
      </c>
      <c r="G73" s="2">
        <v>71.75</v>
      </c>
      <c r="H73" s="3">
        <f t="shared" si="8"/>
        <v>9.9633491387652402</v>
      </c>
      <c r="I73" s="2">
        <v>13500</v>
      </c>
      <c r="J73" s="2">
        <f t="shared" si="11"/>
        <v>3151.87</v>
      </c>
      <c r="K73" s="2">
        <v>2020</v>
      </c>
      <c r="L73" s="2">
        <v>467</v>
      </c>
      <c r="M73" s="35">
        <f t="shared" si="12"/>
        <v>0.27017301486472256</v>
      </c>
      <c r="N73" s="5"/>
      <c r="T73" s="5"/>
      <c r="U73" s="5"/>
      <c r="AA73" s="25"/>
      <c r="AF73" s="5"/>
      <c r="AG73" s="5"/>
    </row>
    <row r="74" spans="1:33">
      <c r="A74" s="2" t="s">
        <v>89</v>
      </c>
      <c r="B74" s="2">
        <v>227930</v>
      </c>
      <c r="C74" s="2">
        <v>377</v>
      </c>
      <c r="D74" s="3">
        <f t="shared" si="6"/>
        <v>604.58885941644564</v>
      </c>
      <c r="E74" s="3">
        <f t="shared" si="7"/>
        <v>31.137910441439296</v>
      </c>
      <c r="F74" s="2">
        <v>0.9</v>
      </c>
      <c r="G74" s="2">
        <v>60.12</v>
      </c>
      <c r="H74" s="3">
        <f t="shared" si="8"/>
        <v>9.5873061007957556</v>
      </c>
      <c r="I74" s="2">
        <v>13620</v>
      </c>
      <c r="J74" s="2">
        <f t="shared" si="11"/>
        <v>2299.6999999999998</v>
      </c>
      <c r="K74" s="2">
        <v>2009</v>
      </c>
      <c r="L74" s="2">
        <v>280</v>
      </c>
      <c r="M74" s="35">
        <f t="shared" si="12"/>
        <v>0.25044797763928894</v>
      </c>
      <c r="N74" s="5"/>
      <c r="T74" s="5"/>
      <c r="U74" s="5"/>
      <c r="AF74" s="5"/>
      <c r="AG74" s="5"/>
    </row>
    <row r="75" spans="1:33">
      <c r="A75" s="2" t="s">
        <v>90</v>
      </c>
      <c r="B75" s="2">
        <v>254011</v>
      </c>
      <c r="C75" s="2">
        <v>377</v>
      </c>
      <c r="D75" s="3">
        <f t="shared" si="6"/>
        <v>673.76923076923072</v>
      </c>
      <c r="E75" s="3">
        <f t="shared" si="7"/>
        <v>34.70088083683779</v>
      </c>
      <c r="F75" s="2">
        <v>0.9</v>
      </c>
      <c r="G75" s="2">
        <v>60.12</v>
      </c>
      <c r="H75" s="3">
        <f t="shared" si="8"/>
        <v>9.5873061007957556</v>
      </c>
      <c r="I75" s="2">
        <v>14140</v>
      </c>
      <c r="J75" s="2">
        <f t="shared" si="11"/>
        <v>2299.6999999999998</v>
      </c>
      <c r="K75" s="2">
        <v>2009</v>
      </c>
      <c r="L75" s="2">
        <v>320</v>
      </c>
      <c r="M75" s="35">
        <f t="shared" si="12"/>
        <v>0.25683750498239677</v>
      </c>
      <c r="N75" s="5"/>
      <c r="AF75" s="5"/>
      <c r="AG75" s="5"/>
    </row>
    <row r="76" spans="1:33">
      <c r="A76" s="2" t="s">
        <v>91</v>
      </c>
      <c r="B76" s="2">
        <v>254011</v>
      </c>
      <c r="C76" s="2">
        <v>377</v>
      </c>
      <c r="D76" s="3">
        <f t="shared" si="6"/>
        <v>673.76923076923072</v>
      </c>
      <c r="E76" s="3">
        <f t="shared" si="7"/>
        <v>34.70088083683779</v>
      </c>
      <c r="F76" s="2">
        <v>0.9</v>
      </c>
      <c r="G76" s="2">
        <v>60.12</v>
      </c>
      <c r="H76" s="3">
        <f t="shared" si="8"/>
        <v>9.5873061007957556</v>
      </c>
      <c r="I76" s="2">
        <v>11910</v>
      </c>
      <c r="J76" s="2">
        <f t="shared" si="11"/>
        <v>2299.6999999999998</v>
      </c>
      <c r="K76" s="2">
        <v>2009</v>
      </c>
      <c r="L76" s="2">
        <v>340</v>
      </c>
      <c r="M76" s="35">
        <f t="shared" si="12"/>
        <v>0.27288984904379654</v>
      </c>
      <c r="N76" s="5"/>
      <c r="AF76" s="5"/>
      <c r="AG76" s="5"/>
    </row>
    <row r="77" spans="1:33">
      <c r="D77" s="1"/>
      <c r="E77" s="1"/>
      <c r="H77" s="1"/>
      <c r="N77" s="5"/>
      <c r="AF77" s="5"/>
      <c r="AG77" s="5"/>
    </row>
    <row r="78" spans="1:33">
      <c r="A78" s="12" t="s">
        <v>92</v>
      </c>
      <c r="B78" s="12">
        <v>18600</v>
      </c>
      <c r="C78" s="12">
        <v>54.5</v>
      </c>
      <c r="D78" s="17">
        <f>B78/C78</f>
        <v>341.28440366972478</v>
      </c>
      <c r="E78" s="17">
        <f>B78/(C78)^(3/2)</f>
        <v>46.229392966979404</v>
      </c>
      <c r="F78" s="12" t="s">
        <v>93</v>
      </c>
      <c r="G78" s="12">
        <v>24.57</v>
      </c>
      <c r="H78" s="17">
        <f>G78^2/C78</f>
        <v>11.076787155963302</v>
      </c>
      <c r="I78" s="12">
        <v>1302</v>
      </c>
      <c r="J78" s="12">
        <f t="shared" si="11"/>
        <v>332.45</v>
      </c>
      <c r="N78" s="5"/>
      <c r="AF78" s="5"/>
      <c r="AG78" s="5"/>
    </row>
    <row r="79" spans="1:33" ht="18.75">
      <c r="A79" s="12" t="s">
        <v>94</v>
      </c>
      <c r="B79" s="12">
        <v>23000</v>
      </c>
      <c r="C79" s="12">
        <v>61</v>
      </c>
      <c r="D79" s="17">
        <f>B79/C79</f>
        <v>377.04918032786884</v>
      </c>
      <c r="E79" s="17">
        <f>B79/(C79)^(3/2)</f>
        <v>48.276200630436158</v>
      </c>
      <c r="F79" s="12" t="s">
        <v>95</v>
      </c>
      <c r="G79" s="12">
        <v>27.05</v>
      </c>
      <c r="H79" s="17">
        <f>G79^2/C79</f>
        <v>11.995122950819672</v>
      </c>
      <c r="I79" s="12">
        <v>1404</v>
      </c>
      <c r="J79" s="12">
        <f t="shared" si="11"/>
        <v>372.09999999999997</v>
      </c>
      <c r="L79" s="57" t="s">
        <v>350</v>
      </c>
      <c r="N79" s="5"/>
      <c r="AF79" s="5"/>
      <c r="AG79" s="5"/>
    </row>
    <row r="80" spans="1:33">
      <c r="D80" s="6"/>
      <c r="E80" s="6"/>
      <c r="H80" s="1"/>
      <c r="N80" s="5"/>
      <c r="AF80" s="5"/>
      <c r="AG80" s="5"/>
    </row>
    <row r="81" spans="1:39">
      <c r="A81" s="5" t="s">
        <v>96</v>
      </c>
      <c r="B81" s="5">
        <v>24041</v>
      </c>
      <c r="C81" s="5">
        <v>48.35</v>
      </c>
      <c r="D81" s="6">
        <f>B81/C81</f>
        <v>497.2285418821096</v>
      </c>
      <c r="E81" s="6">
        <f>B81/(C81)^(3/2)</f>
        <v>71.508523491959934</v>
      </c>
      <c r="F81">
        <v>0.81</v>
      </c>
      <c r="G81">
        <v>21.21</v>
      </c>
      <c r="H81" s="6">
        <f>G81^2/C81</f>
        <v>9.3043247156153068</v>
      </c>
      <c r="I81">
        <v>3056</v>
      </c>
      <c r="J81">
        <f t="shared" si="11"/>
        <v>294.935</v>
      </c>
      <c r="N81" s="5"/>
      <c r="AF81" s="5"/>
      <c r="AG81" s="5"/>
    </row>
    <row r="82" spans="1:39">
      <c r="A82" s="5" t="s">
        <v>97</v>
      </c>
      <c r="B82" s="5">
        <v>24041</v>
      </c>
      <c r="C82" s="5">
        <v>48.35</v>
      </c>
      <c r="D82" s="6">
        <f>B82/C82</f>
        <v>497.2285418821096</v>
      </c>
      <c r="E82" s="6">
        <f>B82/(C82)^(3/2)</f>
        <v>71.508523491959934</v>
      </c>
      <c r="F82" s="5">
        <v>0.81</v>
      </c>
      <c r="G82" s="5">
        <v>21.21</v>
      </c>
      <c r="H82" s="6">
        <f>G82^2/C82</f>
        <v>9.3043247156153068</v>
      </c>
      <c r="I82">
        <v>3148</v>
      </c>
      <c r="J82">
        <f t="shared" si="11"/>
        <v>294.935</v>
      </c>
      <c r="N82" s="5"/>
      <c r="AF82" s="5"/>
      <c r="AG82" s="5"/>
    </row>
    <row r="83" spans="1:39">
      <c r="A83" s="5" t="s">
        <v>98</v>
      </c>
      <c r="B83" s="5">
        <v>34019</v>
      </c>
      <c r="C83" s="5">
        <v>70.599999999999994</v>
      </c>
      <c r="D83" s="6">
        <f>B83/C83</f>
        <v>481.85552407932016</v>
      </c>
      <c r="E83" s="6">
        <f>B83/(C83)^(3/2)</f>
        <v>57.347500209263799</v>
      </c>
      <c r="F83" s="5">
        <v>0.85</v>
      </c>
      <c r="G83" s="5">
        <v>23.2</v>
      </c>
      <c r="H83" s="6">
        <f>G83^2/C83</f>
        <v>7.6237960339943349</v>
      </c>
      <c r="I83">
        <v>2553</v>
      </c>
      <c r="J83">
        <f t="shared" si="11"/>
        <v>430.65999999999997</v>
      </c>
      <c r="N83" s="5"/>
    </row>
    <row r="84" spans="1:39">
      <c r="A84" s="5" t="s">
        <v>99</v>
      </c>
      <c r="B84" s="5">
        <v>38330</v>
      </c>
      <c r="C84" s="5">
        <v>71.099999999999994</v>
      </c>
      <c r="D84" s="6">
        <f>B84/C84</f>
        <v>539.09985935302393</v>
      </c>
      <c r="E84" s="6">
        <f>B84/(C84)^(3/2)</f>
        <v>63.934374136806284</v>
      </c>
      <c r="F84" s="5">
        <v>0.85</v>
      </c>
      <c r="G84" s="5">
        <v>24.9</v>
      </c>
      <c r="H84" s="6">
        <f>G84^2/C84</f>
        <v>8.7202531645569614</v>
      </c>
      <c r="I84">
        <v>2876</v>
      </c>
      <c r="J84">
        <f t="shared" si="11"/>
        <v>433.70999999999992</v>
      </c>
      <c r="N84" s="5"/>
    </row>
    <row r="85" spans="1:39">
      <c r="A85" s="5" t="s">
        <v>100</v>
      </c>
      <c r="B85" s="5">
        <v>41640</v>
      </c>
      <c r="C85" s="5">
        <v>77.400000000000006</v>
      </c>
      <c r="D85" s="6">
        <f>B85/C85</f>
        <v>537.98449612403101</v>
      </c>
      <c r="E85" s="6">
        <f>B85/(C85)^(3/2)</f>
        <v>61.150396846577316</v>
      </c>
      <c r="F85" s="5">
        <v>0.85</v>
      </c>
      <c r="G85" s="5">
        <v>26.2</v>
      </c>
      <c r="H85" s="6">
        <f>G85^2/C85</f>
        <v>8.8687338501291979</v>
      </c>
      <c r="I85">
        <v>3004</v>
      </c>
      <c r="J85">
        <f t="shared" si="11"/>
        <v>472.14</v>
      </c>
      <c r="N85" s="5"/>
    </row>
    <row r="86" spans="1:39">
      <c r="A86" s="5"/>
      <c r="B86" s="5"/>
      <c r="C86" s="5"/>
      <c r="D86" s="6"/>
      <c r="E86" s="6"/>
      <c r="F86" s="5"/>
      <c r="G86" s="5"/>
      <c r="H86" s="6"/>
      <c r="N86" s="5"/>
    </row>
    <row r="87" spans="1:39">
      <c r="A87" s="12" t="s">
        <v>101</v>
      </c>
      <c r="B87" s="12">
        <v>19958</v>
      </c>
      <c r="C87" s="12">
        <v>80</v>
      </c>
      <c r="D87" s="17">
        <f t="shared" ref="D87" si="13">B87/C87</f>
        <v>249.47499999999999</v>
      </c>
      <c r="E87" s="17">
        <f t="shared" ref="E87" si="14">B87/(C87)^(3/2)</f>
        <v>27.892152934338018</v>
      </c>
      <c r="F87" s="12" t="s">
        <v>102</v>
      </c>
      <c r="G87" s="12">
        <v>28.35</v>
      </c>
      <c r="H87" s="17">
        <f>G87^2/C87</f>
        <v>10.046531250000001</v>
      </c>
      <c r="I87" s="12">
        <v>1280</v>
      </c>
      <c r="J87" s="12">
        <f t="shared" si="11"/>
        <v>488</v>
      </c>
      <c r="N87" s="5"/>
    </row>
    <row r="88" spans="1:39">
      <c r="A88" s="12" t="s">
        <v>103</v>
      </c>
      <c r="B88" s="12">
        <v>16466</v>
      </c>
      <c r="C88" s="12">
        <v>54.4</v>
      </c>
      <c r="D88" s="17">
        <f t="shared" ref="D88:D107" si="15">B88/C88</f>
        <v>302.68382352941177</v>
      </c>
      <c r="E88" s="17">
        <f t="shared" ref="E88:E107" si="16">B88/(C88)^(3/2)</f>
        <v>41.038337757835407</v>
      </c>
      <c r="F88" s="12" t="s">
        <v>104</v>
      </c>
      <c r="G88" s="12">
        <v>25.89</v>
      </c>
      <c r="H88" s="17">
        <f>G88^2/C88</f>
        <v>12.321545955882353</v>
      </c>
      <c r="I88" s="12">
        <v>2084</v>
      </c>
      <c r="J88" s="12">
        <f t="shared" si="11"/>
        <v>331.84</v>
      </c>
      <c r="N88" s="5"/>
    </row>
    <row r="89" spans="1:39">
      <c r="A89" s="12" t="s">
        <v>105</v>
      </c>
      <c r="B89" s="12">
        <v>19505</v>
      </c>
      <c r="C89" s="12">
        <v>56.2</v>
      </c>
      <c r="D89" s="17">
        <f t="shared" si="15"/>
        <v>347.06405693950177</v>
      </c>
      <c r="E89" s="17">
        <f t="shared" si="16"/>
        <v>46.295788072200239</v>
      </c>
      <c r="F89" s="12" t="s">
        <v>106</v>
      </c>
      <c r="G89" s="12">
        <v>27.4</v>
      </c>
      <c r="H89" s="17">
        <f>G89^2/C89</f>
        <v>13.358718861209962</v>
      </c>
      <c r="I89" s="12">
        <v>1711</v>
      </c>
      <c r="J89" s="12">
        <f t="shared" si="11"/>
        <v>342.82</v>
      </c>
      <c r="N89" s="5"/>
    </row>
    <row r="90" spans="1:39">
      <c r="A90" s="12" t="s">
        <v>107</v>
      </c>
      <c r="B90" s="12">
        <v>30481</v>
      </c>
      <c r="C90" s="12">
        <v>64</v>
      </c>
      <c r="D90" s="17">
        <f t="shared" si="15"/>
        <v>476.265625</v>
      </c>
      <c r="E90" s="17">
        <f t="shared" si="16"/>
        <v>59.533203125000057</v>
      </c>
      <c r="F90" s="12" t="s">
        <v>108</v>
      </c>
      <c r="G90" s="12">
        <v>28.4</v>
      </c>
      <c r="H90" s="17">
        <f>G90^2/C90</f>
        <v>12.602499999999999</v>
      </c>
      <c r="I90" s="12">
        <v>2040</v>
      </c>
      <c r="J90" s="12">
        <f t="shared" si="11"/>
        <v>390.4</v>
      </c>
      <c r="N90" s="5"/>
    </row>
    <row r="91" spans="1:39">
      <c r="D91" s="6"/>
      <c r="E91" s="6"/>
      <c r="H91" s="6"/>
      <c r="N91" s="5"/>
    </row>
    <row r="92" spans="1:39">
      <c r="A92" s="12" t="s">
        <v>109</v>
      </c>
      <c r="B92" s="12">
        <v>10387</v>
      </c>
      <c r="C92" s="12">
        <v>42.1</v>
      </c>
      <c r="D92" s="17">
        <f t="shared" si="15"/>
        <v>246.72209026128266</v>
      </c>
      <c r="E92" s="17">
        <f t="shared" si="16"/>
        <v>38.024804325752875</v>
      </c>
      <c r="F92" s="12" t="s">
        <v>110</v>
      </c>
      <c r="G92" s="12">
        <v>22.76</v>
      </c>
      <c r="H92" s="17">
        <f>G92^2/C92</f>
        <v>12.304456057007126</v>
      </c>
      <c r="I92" s="12">
        <v>1695</v>
      </c>
      <c r="J92" s="12">
        <f t="shared" si="11"/>
        <v>256.81</v>
      </c>
      <c r="N92" s="5"/>
    </row>
    <row r="93" spans="1:39">
      <c r="A93" s="12" t="s">
        <v>111</v>
      </c>
      <c r="B93" s="12">
        <v>12292</v>
      </c>
      <c r="C93" s="12">
        <v>42.09</v>
      </c>
      <c r="D93" s="17">
        <f t="shared" si="15"/>
        <v>292.04086481349486</v>
      </c>
      <c r="E93" s="17">
        <f t="shared" si="16"/>
        <v>45.014679562592995</v>
      </c>
      <c r="F93" s="12" t="s">
        <v>112</v>
      </c>
      <c r="G93" s="12">
        <v>22.81</v>
      </c>
      <c r="H93" s="17">
        <f>G93^2/C93</f>
        <v>12.361513423616058</v>
      </c>
      <c r="I93" s="12">
        <v>1595</v>
      </c>
      <c r="J93" s="12">
        <f t="shared" si="11"/>
        <v>256.74900000000002</v>
      </c>
      <c r="N93" s="5"/>
    </row>
    <row r="94" spans="1:39">
      <c r="D94" s="6"/>
      <c r="E94" s="6"/>
      <c r="H94" s="1"/>
      <c r="N94" s="5"/>
    </row>
    <row r="95" spans="1:39">
      <c r="A95" s="12" t="s">
        <v>113</v>
      </c>
      <c r="B95" s="12">
        <v>5900</v>
      </c>
      <c r="C95" s="12">
        <v>29.1</v>
      </c>
      <c r="D95" s="17">
        <f t="shared" si="15"/>
        <v>202.74914089347078</v>
      </c>
      <c r="E95" s="17">
        <f t="shared" si="16"/>
        <v>37.584824628731802</v>
      </c>
      <c r="F95" s="12" t="s">
        <v>114</v>
      </c>
      <c r="G95" s="12">
        <v>15.33</v>
      </c>
      <c r="H95" s="17">
        <f t="shared" ref="H95:H107" si="17">G95^2/C95</f>
        <v>8.075907216494846</v>
      </c>
      <c r="I95" s="12">
        <v>1964</v>
      </c>
      <c r="J95" s="12">
        <f t="shared" si="11"/>
        <v>177.51</v>
      </c>
      <c r="N95" s="5"/>
      <c r="AM95" s="5"/>
    </row>
    <row r="96" spans="1:39">
      <c r="A96" s="12" t="s">
        <v>115</v>
      </c>
      <c r="B96" s="12">
        <v>11500</v>
      </c>
      <c r="C96" s="12">
        <v>39.4</v>
      </c>
      <c r="D96" s="17">
        <f t="shared" si="15"/>
        <v>291.87817258883251</v>
      </c>
      <c r="E96" s="17">
        <f t="shared" si="16"/>
        <v>46.500059394590174</v>
      </c>
      <c r="F96" s="12" t="s">
        <v>116</v>
      </c>
      <c r="G96" s="12">
        <v>19.78</v>
      </c>
      <c r="H96" s="17">
        <f t="shared" si="17"/>
        <v>9.9301624365482244</v>
      </c>
      <c r="I96" s="12">
        <v>1750</v>
      </c>
      <c r="J96" s="12">
        <f t="shared" si="11"/>
        <v>240.33999999999997</v>
      </c>
    </row>
    <row r="97" spans="1:27">
      <c r="A97" t="s">
        <v>117</v>
      </c>
      <c r="B97">
        <v>20000</v>
      </c>
      <c r="C97">
        <v>51.18</v>
      </c>
      <c r="D97" s="6">
        <f t="shared" si="15"/>
        <v>390.77764751856193</v>
      </c>
      <c r="E97" s="6">
        <f t="shared" si="16"/>
        <v>54.6235061918021</v>
      </c>
      <c r="F97">
        <v>0.78</v>
      </c>
      <c r="G97">
        <v>20.04</v>
      </c>
      <c r="H97" s="6">
        <f t="shared" si="17"/>
        <v>7.8468464243845242</v>
      </c>
      <c r="I97">
        <v>3240</v>
      </c>
      <c r="J97">
        <f t="shared" si="11"/>
        <v>312.19799999999998</v>
      </c>
      <c r="L97" s="5"/>
      <c r="M97" s="5"/>
      <c r="N97" s="5"/>
      <c r="O97" s="5"/>
    </row>
    <row r="98" spans="1:27">
      <c r="A98" t="s">
        <v>118</v>
      </c>
      <c r="B98">
        <v>21100</v>
      </c>
      <c r="C98">
        <v>51.18</v>
      </c>
      <c r="D98" s="6">
        <f t="shared" si="15"/>
        <v>412.27041813208285</v>
      </c>
      <c r="E98" s="6">
        <f t="shared" si="16"/>
        <v>57.627799032351213</v>
      </c>
      <c r="F98">
        <v>0.78</v>
      </c>
      <c r="G98">
        <v>20.04</v>
      </c>
      <c r="H98" s="6">
        <f t="shared" si="17"/>
        <v>7.8468464243845242</v>
      </c>
      <c r="I98">
        <v>3060</v>
      </c>
      <c r="J98">
        <f t="shared" si="11"/>
        <v>312.19799999999998</v>
      </c>
    </row>
    <row r="99" spans="1:27">
      <c r="A99" t="s">
        <v>119</v>
      </c>
      <c r="B99">
        <v>24100</v>
      </c>
      <c r="C99">
        <v>51.18</v>
      </c>
      <c r="D99" s="6">
        <f t="shared" si="15"/>
        <v>470.88706525986714</v>
      </c>
      <c r="E99" s="6">
        <f t="shared" si="16"/>
        <v>65.821324961121533</v>
      </c>
      <c r="F99">
        <v>0.8</v>
      </c>
      <c r="G99">
        <v>20.04</v>
      </c>
      <c r="H99" s="6">
        <f t="shared" si="17"/>
        <v>7.8468464243845242</v>
      </c>
      <c r="I99">
        <v>3700</v>
      </c>
      <c r="J99">
        <f t="shared" si="11"/>
        <v>312.19799999999998</v>
      </c>
    </row>
    <row r="100" spans="1:27">
      <c r="A100" s="12" t="s">
        <v>120</v>
      </c>
      <c r="B100" s="12">
        <v>9500</v>
      </c>
      <c r="C100" s="12">
        <v>27.2</v>
      </c>
      <c r="D100" s="17">
        <f t="shared" si="15"/>
        <v>349.26470588235293</v>
      </c>
      <c r="E100" s="17">
        <f>B100/(C100)^(3/2)</f>
        <v>66.96845031295976</v>
      </c>
      <c r="F100" s="12" t="s">
        <v>121</v>
      </c>
      <c r="G100" s="12">
        <v>17.72</v>
      </c>
      <c r="H100" s="17">
        <f t="shared" si="17"/>
        <v>11.54405882352941</v>
      </c>
      <c r="I100" s="12">
        <v>1852</v>
      </c>
      <c r="J100" s="12">
        <f t="shared" si="11"/>
        <v>165.92</v>
      </c>
    </row>
    <row r="101" spans="1:27">
      <c r="A101" s="5" t="s">
        <v>122</v>
      </c>
      <c r="B101">
        <v>38600</v>
      </c>
      <c r="C101">
        <v>72.72</v>
      </c>
      <c r="D101" s="6">
        <f t="shared" si="15"/>
        <v>530.80308030803076</v>
      </c>
      <c r="E101" s="6">
        <f t="shared" si="16"/>
        <v>62.245290673334416</v>
      </c>
      <c r="F101">
        <v>0.82</v>
      </c>
      <c r="G101">
        <v>26</v>
      </c>
      <c r="H101" s="6">
        <f t="shared" si="17"/>
        <v>9.2959295929592969</v>
      </c>
      <c r="I101">
        <v>3982</v>
      </c>
      <c r="J101">
        <f t="shared" si="11"/>
        <v>443.59199999999998</v>
      </c>
    </row>
    <row r="102" spans="1:27">
      <c r="A102" s="5" t="s">
        <v>123</v>
      </c>
      <c r="B102">
        <v>40370</v>
      </c>
      <c r="C102">
        <v>72.72</v>
      </c>
      <c r="D102" s="6">
        <f t="shared" si="15"/>
        <v>555.14301430143018</v>
      </c>
      <c r="E102" s="6">
        <f t="shared" si="16"/>
        <v>65.099543639443269</v>
      </c>
      <c r="F102">
        <v>0.82</v>
      </c>
      <c r="G102">
        <v>26</v>
      </c>
      <c r="H102" s="6">
        <f t="shared" si="17"/>
        <v>9.2959295929592969</v>
      </c>
      <c r="I102">
        <v>4074</v>
      </c>
      <c r="J102">
        <f t="shared" si="11"/>
        <v>443.59199999999998</v>
      </c>
    </row>
    <row r="103" spans="1:27">
      <c r="A103" s="5" t="s">
        <v>124</v>
      </c>
      <c r="B103">
        <v>51800</v>
      </c>
      <c r="C103">
        <v>92.53</v>
      </c>
      <c r="D103" s="6">
        <f t="shared" si="15"/>
        <v>559.81843726359023</v>
      </c>
      <c r="E103" s="6">
        <f t="shared" si="16"/>
        <v>58.19771273365869</v>
      </c>
      <c r="F103">
        <v>0.82</v>
      </c>
      <c r="G103">
        <v>28.72</v>
      </c>
      <c r="H103" s="6">
        <f t="shared" si="17"/>
        <v>8.9142807738030907</v>
      </c>
      <c r="I103">
        <v>4537</v>
      </c>
      <c r="J103">
        <f t="shared" si="11"/>
        <v>564.43299999999999</v>
      </c>
    </row>
    <row r="104" spans="1:27">
      <c r="A104" s="5" t="s">
        <v>125</v>
      </c>
      <c r="B104">
        <v>52290</v>
      </c>
      <c r="C104">
        <v>92.53</v>
      </c>
      <c r="D104" s="6">
        <f t="shared" si="15"/>
        <v>565.11401707554307</v>
      </c>
      <c r="E104" s="6">
        <f t="shared" si="16"/>
        <v>58.748231637896005</v>
      </c>
      <c r="F104">
        <v>0.82</v>
      </c>
      <c r="G104">
        <v>28.72</v>
      </c>
      <c r="H104" s="6">
        <f t="shared" si="17"/>
        <v>8.9142807738030907</v>
      </c>
      <c r="I104">
        <v>4260</v>
      </c>
      <c r="J104">
        <f t="shared" si="11"/>
        <v>564.43299999999999</v>
      </c>
    </row>
    <row r="105" spans="1:27">
      <c r="A105" t="s">
        <v>126</v>
      </c>
      <c r="B105">
        <v>44800</v>
      </c>
      <c r="C105">
        <v>103</v>
      </c>
      <c r="D105" s="6">
        <f t="shared" si="15"/>
        <v>434.95145631067959</v>
      </c>
      <c r="E105" s="6">
        <f t="shared" si="16"/>
        <v>42.857040448310997</v>
      </c>
      <c r="F105">
        <v>0.82</v>
      </c>
      <c r="G105">
        <v>31</v>
      </c>
      <c r="H105" s="6">
        <f t="shared" si="17"/>
        <v>9.3300970873786415</v>
      </c>
      <c r="I105">
        <v>3735</v>
      </c>
      <c r="J105">
        <f t="shared" si="11"/>
        <v>628.29999999999995</v>
      </c>
    </row>
    <row r="106" spans="1:27">
      <c r="A106" t="s">
        <v>127</v>
      </c>
      <c r="B106">
        <v>56400</v>
      </c>
      <c r="C106">
        <v>103</v>
      </c>
      <c r="D106" s="6">
        <f t="shared" si="15"/>
        <v>547.57281553398059</v>
      </c>
      <c r="E106" s="6">
        <f t="shared" si="16"/>
        <v>53.953952707248661</v>
      </c>
      <c r="F106">
        <v>0.82</v>
      </c>
      <c r="G106">
        <v>33.72</v>
      </c>
      <c r="H106" s="6">
        <f t="shared" si="17"/>
        <v>11.039207766990291</v>
      </c>
      <c r="I106">
        <v>5280</v>
      </c>
      <c r="J106">
        <f t="shared" si="11"/>
        <v>628.29999999999995</v>
      </c>
    </row>
    <row r="107" spans="1:27">
      <c r="A107" t="s">
        <v>128</v>
      </c>
      <c r="B107">
        <v>61500</v>
      </c>
      <c r="C107">
        <v>103</v>
      </c>
      <c r="D107" s="6">
        <f t="shared" si="15"/>
        <v>597.08737864077671</v>
      </c>
      <c r="E107" s="6">
        <f t="shared" si="16"/>
        <v>58.832767579712637</v>
      </c>
      <c r="F107">
        <v>0.82</v>
      </c>
      <c r="G107">
        <v>35.124000000000002</v>
      </c>
      <c r="H107" s="6">
        <f t="shared" si="17"/>
        <v>11.977625009708738</v>
      </c>
      <c r="I107">
        <v>4917</v>
      </c>
      <c r="J107">
        <f t="shared" si="11"/>
        <v>628.29999999999995</v>
      </c>
      <c r="AA107" s="25"/>
    </row>
    <row r="108" spans="1:27">
      <c r="D108" s="6"/>
      <c r="E108" s="6"/>
      <c r="H108" s="6"/>
    </row>
    <row r="109" spans="1:27">
      <c r="A109" s="5" t="s">
        <v>129</v>
      </c>
      <c r="B109">
        <v>123800</v>
      </c>
      <c r="C109">
        <v>267.89999999999998</v>
      </c>
      <c r="D109" s="6">
        <f t="shared" ref="D109:D137" si="18">B109/C109</f>
        <v>462.11272863008588</v>
      </c>
      <c r="E109" s="6">
        <f t="shared" ref="E109:E137" si="19">B109/(C109)^(3/2)</f>
        <v>28.233295540695462</v>
      </c>
      <c r="F109">
        <v>0.88</v>
      </c>
      <c r="G109">
        <v>43.4</v>
      </c>
      <c r="H109" s="6">
        <f t="shared" ref="H109:H137" si="20">G109^2/C109</f>
        <v>7.0308324001493094</v>
      </c>
      <c r="I109">
        <v>6960</v>
      </c>
      <c r="J109">
        <f t="shared" si="11"/>
        <v>1634.1899999999998</v>
      </c>
    </row>
    <row r="110" spans="1:27">
      <c r="A110" s="5" t="s">
        <v>130</v>
      </c>
      <c r="B110">
        <v>125200</v>
      </c>
      <c r="C110">
        <v>267.89999999999998</v>
      </c>
      <c r="D110" s="6">
        <f t="shared" si="18"/>
        <v>467.33855916386716</v>
      </c>
      <c r="E110" s="6">
        <f t="shared" si="19"/>
        <v>28.5525735193463</v>
      </c>
      <c r="F110">
        <v>0.88</v>
      </c>
      <c r="G110">
        <v>43.4</v>
      </c>
      <c r="H110" s="6">
        <f t="shared" si="20"/>
        <v>7.0308324001493094</v>
      </c>
      <c r="I110">
        <v>7500</v>
      </c>
      <c r="J110">
        <f t="shared" si="11"/>
        <v>1634.1899999999998</v>
      </c>
    </row>
    <row r="111" spans="1:27">
      <c r="A111" s="5" t="s">
        <v>131</v>
      </c>
      <c r="B111">
        <v>142900</v>
      </c>
      <c r="C111">
        <v>267.89999999999998</v>
      </c>
      <c r="D111" s="6">
        <f t="shared" si="18"/>
        <v>533.40798805524457</v>
      </c>
      <c r="E111" s="6">
        <f t="shared" si="19"/>
        <v>32.589159392289027</v>
      </c>
      <c r="F111">
        <v>0.88</v>
      </c>
      <c r="G111">
        <v>43.4</v>
      </c>
      <c r="H111" s="6">
        <f t="shared" si="20"/>
        <v>7.0308324001493094</v>
      </c>
      <c r="I111">
        <v>7417</v>
      </c>
      <c r="J111">
        <f t="shared" si="11"/>
        <v>1634.1899999999998</v>
      </c>
    </row>
    <row r="112" spans="1:27">
      <c r="A112" s="5" t="s">
        <v>132</v>
      </c>
      <c r="B112">
        <v>142900</v>
      </c>
      <c r="C112">
        <v>267.89999999999998</v>
      </c>
      <c r="D112" s="6">
        <f t="shared" si="18"/>
        <v>533.40798805524457</v>
      </c>
      <c r="E112" s="6">
        <f t="shared" si="19"/>
        <v>32.589159392289027</v>
      </c>
      <c r="F112">
        <v>0.88</v>
      </c>
      <c r="G112">
        <v>43.4</v>
      </c>
      <c r="H112" s="6">
        <f t="shared" si="20"/>
        <v>7.0308324001493094</v>
      </c>
      <c r="I112">
        <v>9830</v>
      </c>
      <c r="J112">
        <f t="shared" si="11"/>
        <v>1634.1899999999998</v>
      </c>
    </row>
    <row r="113" spans="1:14">
      <c r="A113" s="5" t="s">
        <v>133</v>
      </c>
      <c r="B113">
        <v>142900</v>
      </c>
      <c r="C113">
        <v>267.89999999999998</v>
      </c>
      <c r="D113" s="6">
        <f t="shared" si="18"/>
        <v>533.40798805524457</v>
      </c>
      <c r="E113" s="6">
        <f t="shared" si="19"/>
        <v>32.589159392289027</v>
      </c>
      <c r="F113">
        <v>0.88</v>
      </c>
      <c r="G113">
        <v>43.4</v>
      </c>
      <c r="H113" s="6">
        <f t="shared" si="20"/>
        <v>7.0308324001493094</v>
      </c>
      <c r="I113">
        <v>7800</v>
      </c>
      <c r="J113">
        <f t="shared" si="11"/>
        <v>1634.1899999999998</v>
      </c>
    </row>
    <row r="114" spans="1:14">
      <c r="A114" s="5" t="s">
        <v>134</v>
      </c>
      <c r="B114">
        <v>142900</v>
      </c>
      <c r="C114">
        <v>267.89999999999998</v>
      </c>
      <c r="D114" s="6">
        <f t="shared" si="18"/>
        <v>533.40798805524457</v>
      </c>
      <c r="E114" s="6">
        <f t="shared" si="19"/>
        <v>32.589159392289027</v>
      </c>
      <c r="F114">
        <v>0.88</v>
      </c>
      <c r="G114">
        <v>43.4</v>
      </c>
      <c r="H114" s="6">
        <f t="shared" si="20"/>
        <v>7.0308324001493094</v>
      </c>
      <c r="I114" s="5">
        <v>10843</v>
      </c>
      <c r="J114">
        <f t="shared" si="11"/>
        <v>1634.1899999999998</v>
      </c>
    </row>
    <row r="115" spans="1:14">
      <c r="A115" s="5" t="s">
        <v>135</v>
      </c>
      <c r="B115">
        <v>147400</v>
      </c>
      <c r="C115">
        <v>267.89999999999998</v>
      </c>
      <c r="D115" s="6">
        <f t="shared" si="18"/>
        <v>550.20530048525575</v>
      </c>
      <c r="E115" s="6">
        <f t="shared" si="19"/>
        <v>33.615410037952437</v>
      </c>
      <c r="F115">
        <v>0.88</v>
      </c>
      <c r="G115">
        <v>43.4</v>
      </c>
      <c r="H115" s="6">
        <f t="shared" si="20"/>
        <v>7.0308324001493094</v>
      </c>
      <c r="I115" s="5">
        <v>8700</v>
      </c>
      <c r="J115">
        <f t="shared" si="11"/>
        <v>1634.1899999999998</v>
      </c>
    </row>
    <row r="116" spans="1:14">
      <c r="A116" s="5" t="s">
        <v>136</v>
      </c>
      <c r="B116">
        <v>147400</v>
      </c>
      <c r="C116">
        <v>267.89999999999998</v>
      </c>
      <c r="D116" s="6">
        <f t="shared" si="18"/>
        <v>550.20530048525575</v>
      </c>
      <c r="E116" s="6">
        <f t="shared" si="19"/>
        <v>33.615410037952437</v>
      </c>
      <c r="F116">
        <v>0.88</v>
      </c>
      <c r="G116">
        <v>43.4</v>
      </c>
      <c r="H116" s="6">
        <f t="shared" si="20"/>
        <v>7.0308324001493094</v>
      </c>
      <c r="I116" s="5">
        <v>5900</v>
      </c>
      <c r="J116">
        <f t="shared" si="11"/>
        <v>1634.1899999999998</v>
      </c>
    </row>
    <row r="117" spans="1:14">
      <c r="A117" s="5" t="s">
        <v>137</v>
      </c>
      <c r="B117">
        <v>147400</v>
      </c>
      <c r="C117">
        <v>267.89999999999998</v>
      </c>
      <c r="D117" s="6">
        <f t="shared" si="18"/>
        <v>550.20530048525575</v>
      </c>
      <c r="E117" s="6">
        <f t="shared" si="19"/>
        <v>33.615410037952437</v>
      </c>
      <c r="F117">
        <v>0.88</v>
      </c>
      <c r="G117">
        <v>43.4</v>
      </c>
      <c r="H117" s="6">
        <f t="shared" si="20"/>
        <v>7.0308324001493094</v>
      </c>
      <c r="I117" s="5">
        <v>6500</v>
      </c>
      <c r="J117">
        <f t="shared" si="11"/>
        <v>1634.1899999999998</v>
      </c>
    </row>
    <row r="118" spans="1:14">
      <c r="A118" s="5" t="s">
        <v>138</v>
      </c>
      <c r="B118">
        <v>161000</v>
      </c>
      <c r="C118">
        <v>271.89999999999998</v>
      </c>
      <c r="D118" s="6">
        <f t="shared" si="18"/>
        <v>592.12945936005895</v>
      </c>
      <c r="E118" s="6">
        <f t="shared" si="19"/>
        <v>35.909723791072864</v>
      </c>
      <c r="F118">
        <v>0.88</v>
      </c>
      <c r="G118">
        <v>45.7</v>
      </c>
      <c r="H118" s="6">
        <f t="shared" si="20"/>
        <v>7.6810959911732271</v>
      </c>
      <c r="I118" s="5">
        <v>7400</v>
      </c>
      <c r="J118">
        <f t="shared" si="11"/>
        <v>1658.5899999999997</v>
      </c>
    </row>
    <row r="119" spans="1:14">
      <c r="A119" s="5" t="s">
        <v>139</v>
      </c>
      <c r="B119">
        <v>161000</v>
      </c>
      <c r="C119">
        <v>271.89999999999998</v>
      </c>
      <c r="D119" s="6">
        <f t="shared" si="18"/>
        <v>592.12945936005895</v>
      </c>
      <c r="E119" s="6">
        <f t="shared" si="19"/>
        <v>35.909723791072864</v>
      </c>
      <c r="F119">
        <v>0.88</v>
      </c>
      <c r="G119">
        <v>45.7</v>
      </c>
      <c r="H119" s="6">
        <f t="shared" si="20"/>
        <v>7.6810959911732271</v>
      </c>
      <c r="I119" s="5">
        <v>8300</v>
      </c>
      <c r="J119">
        <f t="shared" si="11"/>
        <v>1658.5899999999997</v>
      </c>
    </row>
    <row r="120" spans="1:14">
      <c r="A120" s="5" t="s">
        <v>140</v>
      </c>
      <c r="B120">
        <v>158800</v>
      </c>
      <c r="C120">
        <v>271.89999999999998</v>
      </c>
      <c r="D120" s="6">
        <f t="shared" si="18"/>
        <v>584.03824935638102</v>
      </c>
      <c r="E120" s="6">
        <f t="shared" si="19"/>
        <v>35.419031913182422</v>
      </c>
      <c r="F120">
        <v>0.88</v>
      </c>
      <c r="G120">
        <v>45.7</v>
      </c>
      <c r="H120" s="6">
        <f t="shared" si="20"/>
        <v>7.6810959911732271</v>
      </c>
      <c r="I120" s="5">
        <v>9600</v>
      </c>
      <c r="J120">
        <f t="shared" si="11"/>
        <v>1658.5899999999997</v>
      </c>
    </row>
    <row r="121" spans="1:14">
      <c r="A121" s="5" t="s">
        <v>141</v>
      </c>
      <c r="B121">
        <v>158800</v>
      </c>
      <c r="C121">
        <v>271.89999999999998</v>
      </c>
      <c r="D121" s="6">
        <f t="shared" si="18"/>
        <v>584.03824935638102</v>
      </c>
      <c r="E121" s="6">
        <f t="shared" si="19"/>
        <v>35.419031913182422</v>
      </c>
      <c r="F121">
        <v>0.88</v>
      </c>
      <c r="G121">
        <v>45.7</v>
      </c>
      <c r="H121" s="6">
        <f t="shared" si="20"/>
        <v>7.6810959911732271</v>
      </c>
      <c r="I121" s="5">
        <v>9800</v>
      </c>
      <c r="J121">
        <f t="shared" si="11"/>
        <v>1658.5899999999997</v>
      </c>
    </row>
    <row r="122" spans="1:14">
      <c r="A122" t="s">
        <v>142</v>
      </c>
      <c r="B122" s="5">
        <v>41141</v>
      </c>
      <c r="C122" s="5">
        <v>86.8</v>
      </c>
      <c r="D122" s="6">
        <f t="shared" si="18"/>
        <v>473.9746543778802</v>
      </c>
      <c r="E122" s="6">
        <f t="shared" si="19"/>
        <v>50.873926238131496</v>
      </c>
      <c r="F122" s="5">
        <v>0.84</v>
      </c>
      <c r="G122" s="5">
        <v>27.25</v>
      </c>
      <c r="H122" s="6">
        <f t="shared" si="20"/>
        <v>8.5548675115207384</v>
      </c>
      <c r="I122" s="5">
        <v>2400</v>
      </c>
      <c r="J122">
        <f t="shared" si="11"/>
        <v>529.4799999999999</v>
      </c>
    </row>
    <row r="123" spans="1:14">
      <c r="A123" t="s">
        <v>143</v>
      </c>
      <c r="B123" s="5">
        <v>45359</v>
      </c>
      <c r="C123" s="5">
        <v>93</v>
      </c>
      <c r="D123" s="6">
        <f t="shared" si="18"/>
        <v>487.73118279569894</v>
      </c>
      <c r="E123" s="6">
        <f t="shared" si="19"/>
        <v>50.575367657287458</v>
      </c>
      <c r="F123" s="5">
        <v>0.84</v>
      </c>
      <c r="G123" s="5">
        <v>28.44</v>
      </c>
      <c r="H123" s="6">
        <f t="shared" si="20"/>
        <v>8.6971354838709676</v>
      </c>
      <c r="I123" s="5">
        <v>2800</v>
      </c>
      <c r="J123">
        <f t="shared" si="11"/>
        <v>567.29999999999995</v>
      </c>
    </row>
    <row r="124" spans="1:14">
      <c r="A124" t="s">
        <v>144</v>
      </c>
      <c r="B124" s="5">
        <v>48988</v>
      </c>
      <c r="C124" s="5">
        <v>93</v>
      </c>
      <c r="D124" s="6">
        <f t="shared" si="18"/>
        <v>526.75268817204301</v>
      </c>
      <c r="E124" s="6">
        <f t="shared" si="19"/>
        <v>54.621709270380698</v>
      </c>
      <c r="F124" s="5">
        <v>0.84</v>
      </c>
      <c r="G124" s="5">
        <v>28.44</v>
      </c>
      <c r="H124" s="6">
        <f t="shared" si="20"/>
        <v>8.6971354838709676</v>
      </c>
      <c r="I124" s="5">
        <v>2800</v>
      </c>
      <c r="J124">
        <f t="shared" si="11"/>
        <v>567.29999999999995</v>
      </c>
    </row>
    <row r="125" spans="1:14">
      <c r="A125" t="s">
        <v>145</v>
      </c>
      <c r="B125" s="5">
        <v>51710</v>
      </c>
      <c r="C125" s="5">
        <v>93</v>
      </c>
      <c r="D125" s="6">
        <f t="shared" si="18"/>
        <v>556.02150537634407</v>
      </c>
      <c r="E125" s="6">
        <f t="shared" si="19"/>
        <v>57.656744230656194</v>
      </c>
      <c r="F125" s="5">
        <v>0.84</v>
      </c>
      <c r="G125" s="5">
        <v>28.44</v>
      </c>
      <c r="H125" s="6">
        <f t="shared" si="20"/>
        <v>8.6971354838709676</v>
      </c>
      <c r="I125" s="5">
        <v>2200</v>
      </c>
      <c r="J125">
        <f t="shared" si="11"/>
        <v>567.29999999999995</v>
      </c>
    </row>
    <row r="126" spans="1:14">
      <c r="A126" t="s">
        <v>146</v>
      </c>
      <c r="B126" s="5">
        <v>54885</v>
      </c>
      <c r="C126" s="5">
        <v>93</v>
      </c>
      <c r="D126" s="6">
        <f t="shared" si="18"/>
        <v>590.16129032258061</v>
      </c>
      <c r="E126" s="6">
        <f t="shared" si="19"/>
        <v>61.196875016429424</v>
      </c>
      <c r="F126" s="5">
        <v>0.84</v>
      </c>
      <c r="G126" s="5">
        <v>28.45</v>
      </c>
      <c r="H126" s="6">
        <f t="shared" si="20"/>
        <v>8.7032526881720429</v>
      </c>
      <c r="I126" s="5">
        <v>2400</v>
      </c>
      <c r="J126">
        <f t="shared" si="11"/>
        <v>567.29999999999995</v>
      </c>
    </row>
    <row r="127" spans="1:14">
      <c r="A127" s="2" t="s">
        <v>147</v>
      </c>
      <c r="B127" s="2">
        <v>195045</v>
      </c>
      <c r="C127" s="2">
        <v>330</v>
      </c>
      <c r="D127" s="3">
        <f t="shared" si="18"/>
        <v>591.0454545454545</v>
      </c>
      <c r="E127" s="3">
        <f t="shared" si="19"/>
        <v>32.535981449859271</v>
      </c>
      <c r="F127" s="2">
        <v>0.88</v>
      </c>
      <c r="G127" s="2">
        <v>47.35</v>
      </c>
      <c r="H127" s="3">
        <f t="shared" si="20"/>
        <v>6.7940075757575755</v>
      </c>
      <c r="I127" s="2">
        <v>6500</v>
      </c>
      <c r="J127" s="2">
        <f t="shared" si="11"/>
        <v>2012.9999999999998</v>
      </c>
    </row>
    <row r="128" spans="1:14">
      <c r="A128" s="2" t="s">
        <v>148</v>
      </c>
      <c r="B128" s="2">
        <v>251744</v>
      </c>
      <c r="C128" s="2">
        <v>338.8</v>
      </c>
      <c r="D128" s="3">
        <f t="shared" si="18"/>
        <v>743.0460448642267</v>
      </c>
      <c r="E128" s="3">
        <f t="shared" si="19"/>
        <v>40.368631403385955</v>
      </c>
      <c r="F128" s="2">
        <v>0.88</v>
      </c>
      <c r="G128" s="2">
        <v>50.39</v>
      </c>
      <c r="H128" s="3">
        <f t="shared" si="20"/>
        <v>7.4945457497048409</v>
      </c>
      <c r="I128" s="2">
        <v>9600</v>
      </c>
      <c r="J128" s="2">
        <f t="shared" si="11"/>
        <v>2066.6799999999998</v>
      </c>
      <c r="L128" s="5"/>
      <c r="M128" s="5"/>
      <c r="N128" s="5"/>
    </row>
    <row r="129" spans="1:14">
      <c r="A129" s="2" t="s">
        <v>149</v>
      </c>
      <c r="B129" s="2">
        <v>251744</v>
      </c>
      <c r="C129" s="2">
        <v>338.8</v>
      </c>
      <c r="D129" s="3">
        <f t="shared" si="18"/>
        <v>743.0460448642267</v>
      </c>
      <c r="E129" s="3">
        <f t="shared" si="19"/>
        <v>40.368631403385955</v>
      </c>
      <c r="F129" s="2">
        <v>0.88</v>
      </c>
      <c r="G129" s="2">
        <v>50.39</v>
      </c>
      <c r="H129" s="3">
        <f t="shared" si="20"/>
        <v>7.4945457497048409</v>
      </c>
      <c r="I129" s="2">
        <v>9400</v>
      </c>
      <c r="J129" s="2">
        <f t="shared" si="11"/>
        <v>2066.6799999999998</v>
      </c>
      <c r="L129" s="5"/>
      <c r="M129" s="5"/>
      <c r="N129" s="5"/>
    </row>
    <row r="130" spans="1:14">
      <c r="A130" s="2" t="s">
        <v>150</v>
      </c>
      <c r="B130" s="2">
        <v>273294</v>
      </c>
      <c r="C130" s="2">
        <v>338.9</v>
      </c>
      <c r="D130" s="3">
        <f t="shared" si="18"/>
        <v>806.41487164355271</v>
      </c>
      <c r="E130" s="3">
        <f t="shared" si="19"/>
        <v>43.804905107106073</v>
      </c>
      <c r="F130" s="2">
        <v>0.88</v>
      </c>
      <c r="G130" s="2">
        <v>51.97</v>
      </c>
      <c r="H130" s="3">
        <f t="shared" si="20"/>
        <v>7.9695511950427846</v>
      </c>
      <c r="I130" s="2">
        <v>12455</v>
      </c>
      <c r="J130" s="2">
        <f t="shared" si="11"/>
        <v>2067.29</v>
      </c>
      <c r="K130" s="5"/>
      <c r="L130" s="5"/>
      <c r="M130" s="5"/>
      <c r="N130" s="5"/>
    </row>
    <row r="131" spans="1:14">
      <c r="A131" t="s">
        <v>151</v>
      </c>
      <c r="B131" s="5">
        <v>63500</v>
      </c>
      <c r="C131" s="5">
        <v>112.3</v>
      </c>
      <c r="D131" s="6">
        <f t="shared" si="18"/>
        <v>565.44968833481744</v>
      </c>
      <c r="E131" s="6">
        <f t="shared" si="19"/>
        <v>53.358558800910792</v>
      </c>
      <c r="F131" s="5">
        <v>0.8</v>
      </c>
      <c r="G131" s="5">
        <v>32.82</v>
      </c>
      <c r="H131" s="6">
        <f t="shared" si="20"/>
        <v>9.5917399821905605</v>
      </c>
      <c r="I131" s="5">
        <v>3300</v>
      </c>
      <c r="J131">
        <f t="shared" si="11"/>
        <v>685.03</v>
      </c>
      <c r="K131" s="5"/>
      <c r="L131" s="5"/>
      <c r="M131" s="5"/>
      <c r="N131" s="5"/>
    </row>
    <row r="132" spans="1:14">
      <c r="A132" t="s">
        <v>152</v>
      </c>
      <c r="B132" s="5">
        <v>67800</v>
      </c>
      <c r="C132" s="5">
        <v>112.3</v>
      </c>
      <c r="D132" s="6">
        <f t="shared" si="18"/>
        <v>603.73998219056102</v>
      </c>
      <c r="E132" s="6">
        <f t="shared" si="19"/>
        <v>56.971815538610258</v>
      </c>
      <c r="F132" s="5">
        <v>0.8</v>
      </c>
      <c r="G132" s="5">
        <v>32.82</v>
      </c>
      <c r="H132" s="6">
        <f t="shared" si="20"/>
        <v>9.5917399821905605</v>
      </c>
      <c r="I132" s="5">
        <v>3800</v>
      </c>
      <c r="J132">
        <f t="shared" si="11"/>
        <v>685.03</v>
      </c>
      <c r="K132" s="5"/>
      <c r="L132" s="5"/>
      <c r="M132" s="5"/>
      <c r="N132" s="5"/>
    </row>
    <row r="133" spans="1:14">
      <c r="A133" t="s">
        <v>153</v>
      </c>
      <c r="B133" s="8">
        <v>72600</v>
      </c>
      <c r="C133" s="5">
        <v>112.3</v>
      </c>
      <c r="D133" s="6">
        <f t="shared" si="18"/>
        <v>646.48263579697243</v>
      </c>
      <c r="E133" s="6">
        <f t="shared" si="19"/>
        <v>61.005218408600371</v>
      </c>
      <c r="F133" s="5">
        <v>0.8</v>
      </c>
      <c r="G133" s="5">
        <v>32.82</v>
      </c>
      <c r="H133" s="6">
        <f t="shared" si="20"/>
        <v>9.5917399821905605</v>
      </c>
      <c r="I133" s="5">
        <v>4720</v>
      </c>
      <c r="J133">
        <f t="shared" ref="J133:J196" si="21">6.1*C133</f>
        <v>685.03</v>
      </c>
      <c r="K133" s="5"/>
      <c r="L133" s="5"/>
      <c r="M133" s="5"/>
      <c r="N133" s="5"/>
    </row>
    <row r="134" spans="1:14">
      <c r="A134" t="s">
        <v>154</v>
      </c>
      <c r="B134" s="5">
        <v>67800</v>
      </c>
      <c r="C134" s="5">
        <v>112.3</v>
      </c>
      <c r="D134" s="6">
        <f t="shared" si="18"/>
        <v>603.73998219056102</v>
      </c>
      <c r="E134" s="6">
        <f t="shared" si="19"/>
        <v>56.971815538610258</v>
      </c>
      <c r="F134" s="5">
        <v>0.8</v>
      </c>
      <c r="G134" s="5">
        <v>32.82</v>
      </c>
      <c r="H134" s="6">
        <f t="shared" si="20"/>
        <v>9.5917399821905605</v>
      </c>
      <c r="I134" s="5">
        <v>5400</v>
      </c>
      <c r="J134">
        <f t="shared" si="21"/>
        <v>685.03</v>
      </c>
      <c r="K134" s="5"/>
      <c r="L134" s="5"/>
      <c r="M134" s="5"/>
      <c r="N134" s="5"/>
    </row>
    <row r="135" spans="1:14">
      <c r="A135" t="s">
        <v>155</v>
      </c>
      <c r="B135">
        <v>72600</v>
      </c>
      <c r="C135" s="5">
        <v>112.3</v>
      </c>
      <c r="D135" s="6">
        <f t="shared" si="18"/>
        <v>646.48263579697243</v>
      </c>
      <c r="E135" s="6">
        <f t="shared" si="19"/>
        <v>61.005218408600371</v>
      </c>
      <c r="F135" s="5">
        <v>0.8</v>
      </c>
      <c r="G135" s="5">
        <v>32.82</v>
      </c>
      <c r="H135" s="6">
        <f t="shared" si="20"/>
        <v>9.5917399821905605</v>
      </c>
      <c r="I135">
        <v>4720</v>
      </c>
      <c r="J135">
        <f t="shared" si="21"/>
        <v>685.03</v>
      </c>
      <c r="K135" s="5"/>
    </row>
    <row r="136" spans="1:14">
      <c r="A136" t="s">
        <v>156</v>
      </c>
      <c r="B136">
        <v>70760</v>
      </c>
      <c r="C136" s="5">
        <v>112.3</v>
      </c>
      <c r="D136" s="6">
        <f t="shared" si="18"/>
        <v>630.09795191451474</v>
      </c>
      <c r="E136" s="6">
        <f t="shared" si="19"/>
        <v>59.459080641770825</v>
      </c>
      <c r="F136" s="5">
        <v>0.84</v>
      </c>
      <c r="G136" s="5">
        <v>32.86</v>
      </c>
      <c r="H136" s="6">
        <f t="shared" si="20"/>
        <v>9.6151344612644714</v>
      </c>
      <c r="I136">
        <v>3787</v>
      </c>
      <c r="J136">
        <f t="shared" si="21"/>
        <v>685.03</v>
      </c>
      <c r="K136" s="5"/>
    </row>
    <row r="137" spans="1:14">
      <c r="A137" t="s">
        <v>157</v>
      </c>
      <c r="B137">
        <v>75296</v>
      </c>
      <c r="C137" s="5">
        <v>112.3</v>
      </c>
      <c r="D137" s="6">
        <f t="shared" si="18"/>
        <v>670.48975957257346</v>
      </c>
      <c r="E137" s="6">
        <f t="shared" si="19"/>
        <v>63.270646353911481</v>
      </c>
      <c r="F137" s="5">
        <v>0.84</v>
      </c>
      <c r="G137" s="5">
        <v>32.86</v>
      </c>
      <c r="H137" s="6">
        <f t="shared" si="20"/>
        <v>9.6151344612644714</v>
      </c>
      <c r="I137">
        <v>4143</v>
      </c>
      <c r="J137">
        <f t="shared" si="21"/>
        <v>685.03</v>
      </c>
      <c r="K137" s="5"/>
    </row>
    <row r="138" spans="1:14">
      <c r="C138" s="5"/>
      <c r="D138" s="6"/>
      <c r="E138" s="6"/>
      <c r="F138" s="5"/>
      <c r="G138" s="5"/>
      <c r="H138" s="6"/>
    </row>
    <row r="139" spans="1:14">
      <c r="A139" s="12" t="s">
        <v>158</v>
      </c>
      <c r="B139" s="12">
        <v>55100</v>
      </c>
      <c r="C139" s="12">
        <v>120</v>
      </c>
      <c r="D139" s="17">
        <f t="shared" ref="D139:D145" si="22">B139/C139</f>
        <v>459.16666666666669</v>
      </c>
      <c r="E139" s="17">
        <f t="shared" ref="E139:E145" si="23">B139/(C139)^(3/2)</f>
        <v>41.915990164631452</v>
      </c>
      <c r="F139" s="12" t="s">
        <v>159</v>
      </c>
      <c r="G139" s="12">
        <v>38</v>
      </c>
      <c r="H139" s="17">
        <f t="shared" ref="H139:H145" si="24">G139^2/C139</f>
        <v>12.033333333333333</v>
      </c>
      <c r="I139" s="12">
        <v>4075</v>
      </c>
      <c r="J139" s="12">
        <f t="shared" si="21"/>
        <v>732</v>
      </c>
    </row>
    <row r="140" spans="1:14">
      <c r="A140" s="12" t="s">
        <v>160</v>
      </c>
      <c r="B140" s="12">
        <v>21000</v>
      </c>
      <c r="C140" s="12">
        <v>74.98</v>
      </c>
      <c r="D140" s="17">
        <f t="shared" si="22"/>
        <v>280.07468658308881</v>
      </c>
      <c r="E140" s="17">
        <f t="shared" si="23"/>
        <v>32.3445520328725</v>
      </c>
      <c r="F140" s="12" t="s">
        <v>161</v>
      </c>
      <c r="G140" s="12">
        <v>29.2</v>
      </c>
      <c r="H140" s="17">
        <f t="shared" si="24"/>
        <v>11.371565750866898</v>
      </c>
      <c r="I140" s="12">
        <v>2400</v>
      </c>
      <c r="J140" s="12">
        <f t="shared" si="21"/>
        <v>457.37799999999999</v>
      </c>
    </row>
    <row r="141" spans="1:14">
      <c r="A141" s="12" t="s">
        <v>162</v>
      </c>
      <c r="B141" s="12">
        <v>6500</v>
      </c>
      <c r="C141" s="12">
        <v>39.72</v>
      </c>
      <c r="D141" s="17">
        <f t="shared" si="22"/>
        <v>163.64551863041291</v>
      </c>
      <c r="E141" s="17">
        <f t="shared" si="23"/>
        <v>25.965667823766033</v>
      </c>
      <c r="F141" s="12" t="s">
        <v>110</v>
      </c>
      <c r="G141" s="12">
        <v>22.06</v>
      </c>
      <c r="H141" s="17">
        <f t="shared" si="24"/>
        <v>12.251852970795568</v>
      </c>
      <c r="I141" s="12">
        <v>1365</v>
      </c>
      <c r="J141" s="12">
        <f t="shared" si="21"/>
        <v>242.29199999999997</v>
      </c>
    </row>
    <row r="142" spans="1:14">
      <c r="A142" s="12" t="s">
        <v>163</v>
      </c>
      <c r="B142" s="12">
        <v>8800</v>
      </c>
      <c r="C142" s="12">
        <v>39.72</v>
      </c>
      <c r="D142" s="17">
        <f t="shared" si="22"/>
        <v>221.55085599194362</v>
      </c>
      <c r="E142" s="17">
        <f t="shared" si="23"/>
        <v>35.153519515252476</v>
      </c>
      <c r="F142" s="12" t="s">
        <v>164</v>
      </c>
      <c r="G142" s="12">
        <v>22.06</v>
      </c>
      <c r="H142" s="17">
        <f t="shared" si="24"/>
        <v>12.251852970795568</v>
      </c>
      <c r="I142" s="12">
        <v>1650</v>
      </c>
      <c r="J142" s="12">
        <f t="shared" si="21"/>
        <v>242.29199999999997</v>
      </c>
    </row>
    <row r="143" spans="1:14">
      <c r="A143" s="12" t="s">
        <v>165</v>
      </c>
      <c r="B143" s="12">
        <v>19150</v>
      </c>
      <c r="C143" s="12">
        <v>51</v>
      </c>
      <c r="D143" s="17">
        <f t="shared" si="22"/>
        <v>375.49019607843138</v>
      </c>
      <c r="E143" s="17">
        <f t="shared" si="23"/>
        <v>52.579144331639988</v>
      </c>
      <c r="F143" s="12" t="s">
        <v>166</v>
      </c>
      <c r="G143" s="12">
        <v>24.504999999999999</v>
      </c>
      <c r="H143" s="17">
        <f t="shared" si="24"/>
        <v>11.774412254901959</v>
      </c>
      <c r="I143" s="12">
        <v>3700</v>
      </c>
      <c r="J143" s="12">
        <f t="shared" si="21"/>
        <v>311.09999999999997</v>
      </c>
    </row>
    <row r="144" spans="1:14">
      <c r="A144" s="5" t="s">
        <v>167</v>
      </c>
      <c r="B144">
        <v>43700</v>
      </c>
      <c r="C144">
        <v>87.32</v>
      </c>
      <c r="D144" s="6">
        <f t="shared" si="22"/>
        <v>500.45808520384793</v>
      </c>
      <c r="E144" s="6">
        <f t="shared" si="23"/>
        <v>53.556334625677863</v>
      </c>
      <c r="F144" t="s">
        <v>168</v>
      </c>
      <c r="G144" s="5">
        <v>28.91</v>
      </c>
      <c r="H144" s="6">
        <f t="shared" si="24"/>
        <v>9.5715540540540545</v>
      </c>
      <c r="I144">
        <v>4400</v>
      </c>
      <c r="J144">
        <f t="shared" si="21"/>
        <v>532.65199999999993</v>
      </c>
    </row>
    <row r="145" spans="1:48">
      <c r="A145" s="5" t="s">
        <v>169</v>
      </c>
      <c r="B145">
        <v>43700</v>
      </c>
      <c r="C145">
        <v>87.32</v>
      </c>
      <c r="D145" s="6">
        <f t="shared" si="22"/>
        <v>500.45808520384793</v>
      </c>
      <c r="E145" s="6">
        <f t="shared" si="23"/>
        <v>53.556334625677863</v>
      </c>
      <c r="F145" t="s">
        <v>168</v>
      </c>
      <c r="G145" s="5">
        <v>28.91</v>
      </c>
      <c r="H145" s="6">
        <f t="shared" si="24"/>
        <v>9.5715540540540545</v>
      </c>
      <c r="I145">
        <v>2500</v>
      </c>
      <c r="J145">
        <f t="shared" si="21"/>
        <v>532.65199999999993</v>
      </c>
    </row>
    <row r="146" spans="1:48">
      <c r="A146" s="5"/>
      <c r="D146" s="6"/>
      <c r="E146" s="6"/>
      <c r="G146" s="5"/>
      <c r="H146" s="6"/>
    </row>
    <row r="147" spans="1:48">
      <c r="A147" s="12" t="s">
        <v>170</v>
      </c>
      <c r="B147" s="12">
        <v>18000</v>
      </c>
      <c r="C147" s="12">
        <v>99.7</v>
      </c>
      <c r="D147" s="17">
        <f t="shared" ref="D147:D161" si="25">B147/C147</f>
        <v>180.54162487462386</v>
      </c>
      <c r="E147" s="17">
        <f t="shared" ref="E147:E162" si="26">B147/(C147)^(3/2)</f>
        <v>18.081304816724941</v>
      </c>
      <c r="F147" s="12" t="s">
        <v>171</v>
      </c>
      <c r="G147" s="12">
        <v>31.7</v>
      </c>
      <c r="H147" s="17">
        <f t="shared" ref="H147:H155" si="27">G147^2/C147</f>
        <v>10.07913741223671</v>
      </c>
      <c r="I147" s="12">
        <v>1305</v>
      </c>
      <c r="J147" s="12">
        <f t="shared" si="21"/>
        <v>608.16999999999996</v>
      </c>
    </row>
    <row r="148" spans="1:48">
      <c r="A148" s="12" t="s">
        <v>172</v>
      </c>
      <c r="B148" s="12">
        <v>64000</v>
      </c>
      <c r="C148" s="12">
        <v>140</v>
      </c>
      <c r="D148" s="17">
        <f t="shared" si="25"/>
        <v>457.14285714285717</v>
      </c>
      <c r="E148" s="17">
        <f t="shared" si="26"/>
        <v>38.635623073303641</v>
      </c>
      <c r="F148" s="12" t="s">
        <v>173</v>
      </c>
      <c r="G148" s="12">
        <v>41.2</v>
      </c>
      <c r="H148" s="17">
        <f t="shared" si="27"/>
        <v>12.12457142857143</v>
      </c>
      <c r="I148" s="12">
        <v>6200</v>
      </c>
      <c r="J148" s="12">
        <f t="shared" si="21"/>
        <v>854</v>
      </c>
    </row>
    <row r="149" spans="1:48">
      <c r="A149" s="12" t="s">
        <v>174</v>
      </c>
      <c r="B149" s="12">
        <v>64000</v>
      </c>
      <c r="C149" s="12">
        <v>140</v>
      </c>
      <c r="D149" s="17">
        <f t="shared" si="25"/>
        <v>457.14285714285717</v>
      </c>
      <c r="E149" s="17">
        <f t="shared" si="26"/>
        <v>38.635623073303641</v>
      </c>
      <c r="F149" s="12" t="s">
        <v>175</v>
      </c>
      <c r="G149" s="12">
        <v>37.4</v>
      </c>
      <c r="H149" s="17">
        <f t="shared" si="27"/>
        <v>9.9911428571428562</v>
      </c>
      <c r="I149" s="12">
        <v>6500</v>
      </c>
      <c r="J149" s="12">
        <f t="shared" si="21"/>
        <v>854</v>
      </c>
    </row>
    <row r="150" spans="1:48">
      <c r="A150" t="s">
        <v>176</v>
      </c>
      <c r="B150">
        <v>165000</v>
      </c>
      <c r="C150">
        <v>279.55</v>
      </c>
      <c r="D150" s="6">
        <f t="shared" si="25"/>
        <v>590.23430513324979</v>
      </c>
      <c r="E150" s="6">
        <f t="shared" si="26"/>
        <v>35.301625169436598</v>
      </c>
      <c r="F150" t="s">
        <v>177</v>
      </c>
      <c r="G150" s="5">
        <v>43.2</v>
      </c>
      <c r="H150" s="6">
        <f t="shared" si="27"/>
        <v>6.6758719370416744</v>
      </c>
      <c r="I150">
        <v>10000</v>
      </c>
      <c r="J150">
        <f t="shared" si="21"/>
        <v>1705.2549999999999</v>
      </c>
    </row>
    <row r="151" spans="1:48">
      <c r="A151" s="2" t="s">
        <v>178</v>
      </c>
      <c r="B151" s="2">
        <v>215000</v>
      </c>
      <c r="C151" s="2">
        <v>300</v>
      </c>
      <c r="D151" s="3">
        <f t="shared" si="25"/>
        <v>716.66666666666663</v>
      </c>
      <c r="E151" s="3">
        <f t="shared" si="26"/>
        <v>41.376769291923189</v>
      </c>
      <c r="F151" s="2" t="s">
        <v>179</v>
      </c>
      <c r="G151" s="2">
        <v>48.06</v>
      </c>
      <c r="H151" s="3">
        <f t="shared" si="27"/>
        <v>7.6992120000000011</v>
      </c>
      <c r="I151" s="2">
        <v>5000</v>
      </c>
      <c r="J151" s="2">
        <f t="shared" si="21"/>
        <v>1830</v>
      </c>
    </row>
    <row r="152" spans="1:48">
      <c r="A152" s="2" t="s">
        <v>180</v>
      </c>
      <c r="B152" s="2">
        <v>250000</v>
      </c>
      <c r="C152" s="2">
        <v>350</v>
      </c>
      <c r="D152" s="3">
        <f t="shared" si="25"/>
        <v>714.28571428571433</v>
      </c>
      <c r="E152" s="3">
        <f t="shared" si="26"/>
        <v>38.18017741606063</v>
      </c>
      <c r="F152" s="2" t="s">
        <v>181</v>
      </c>
      <c r="G152" s="2">
        <v>60.11</v>
      </c>
      <c r="H152" s="3">
        <f t="shared" si="27"/>
        <v>10.323463142857142</v>
      </c>
      <c r="I152" s="2">
        <v>11500</v>
      </c>
      <c r="J152" s="2">
        <f t="shared" si="21"/>
        <v>2135</v>
      </c>
    </row>
    <row r="153" spans="1:48">
      <c r="A153" s="2" t="s">
        <v>182</v>
      </c>
      <c r="B153" s="2">
        <v>270000</v>
      </c>
      <c r="C153" s="2">
        <v>350</v>
      </c>
      <c r="D153" s="3">
        <f t="shared" si="25"/>
        <v>771.42857142857144</v>
      </c>
      <c r="E153" s="3">
        <f t="shared" si="26"/>
        <v>41.234591609345479</v>
      </c>
      <c r="F153" s="2" t="s">
        <v>177</v>
      </c>
      <c r="G153" s="2">
        <v>60.11</v>
      </c>
      <c r="H153" s="3">
        <f t="shared" si="27"/>
        <v>10.323463142857142</v>
      </c>
      <c r="I153" s="2">
        <v>12800</v>
      </c>
      <c r="J153" s="2">
        <f t="shared" si="21"/>
        <v>2135</v>
      </c>
    </row>
    <row r="154" spans="1:48">
      <c r="A154" s="2" t="s">
        <v>183</v>
      </c>
      <c r="B154" s="2">
        <v>265000</v>
      </c>
      <c r="C154" s="2">
        <v>350</v>
      </c>
      <c r="D154" s="3">
        <f t="shared" si="25"/>
        <v>757.14285714285711</v>
      </c>
      <c r="E154" s="3">
        <f t="shared" si="26"/>
        <v>40.470988061024265</v>
      </c>
      <c r="F154" s="2" t="s">
        <v>177</v>
      </c>
      <c r="G154" s="2">
        <v>60.11</v>
      </c>
      <c r="H154" s="3">
        <f t="shared" si="27"/>
        <v>10.323463142857142</v>
      </c>
      <c r="I154" s="2">
        <v>10000</v>
      </c>
      <c r="J154" s="2">
        <f t="shared" si="21"/>
        <v>2135</v>
      </c>
    </row>
    <row r="155" spans="1:48">
      <c r="A155" s="12" t="s">
        <v>184</v>
      </c>
      <c r="B155" s="12">
        <v>23500</v>
      </c>
      <c r="C155" s="12">
        <v>81.900000000000006</v>
      </c>
      <c r="D155" s="17">
        <f t="shared" si="25"/>
        <v>286.93528693528691</v>
      </c>
      <c r="E155" s="17">
        <f t="shared" si="26"/>
        <v>31.706040470283259</v>
      </c>
      <c r="F155" s="12" t="s">
        <v>161</v>
      </c>
      <c r="G155" s="12">
        <v>30</v>
      </c>
      <c r="H155" s="17">
        <f t="shared" si="27"/>
        <v>10.989010989010989</v>
      </c>
      <c r="I155" s="12">
        <v>1000</v>
      </c>
      <c r="J155" s="12">
        <f t="shared" si="21"/>
        <v>499.59000000000003</v>
      </c>
    </row>
    <row r="156" spans="1:48">
      <c r="D156" s="6"/>
      <c r="E156" s="6"/>
      <c r="G156" s="5"/>
      <c r="H156" s="6"/>
    </row>
    <row r="157" spans="1:48">
      <c r="A157" t="s">
        <v>185</v>
      </c>
      <c r="B157">
        <v>70300</v>
      </c>
      <c r="C157">
        <v>183</v>
      </c>
      <c r="D157" s="6">
        <f t="shared" si="25"/>
        <v>384.15300546448088</v>
      </c>
      <c r="E157" s="6">
        <f t="shared" si="26"/>
        <v>28.39740729404723</v>
      </c>
      <c r="F157" t="s">
        <v>179</v>
      </c>
      <c r="G157" s="5">
        <v>34.54</v>
      </c>
      <c r="H157" s="6">
        <f t="shared" ref="H157:H168" si="28">G157^2/C157</f>
        <v>6.5191890710382516</v>
      </c>
      <c r="I157">
        <v>2750</v>
      </c>
      <c r="J157">
        <f t="shared" si="21"/>
        <v>1116.3</v>
      </c>
    </row>
    <row r="158" spans="1:48" s="5" customFormat="1">
      <c r="A158" s="12" t="s">
        <v>186</v>
      </c>
      <c r="B158" s="12">
        <v>171000</v>
      </c>
      <c r="C158" s="12">
        <v>311.10000000000002</v>
      </c>
      <c r="D158" s="17">
        <f t="shared" si="25"/>
        <v>549.66248794599801</v>
      </c>
      <c r="E158" s="17">
        <f t="shared" si="26"/>
        <v>31.163490384285915</v>
      </c>
      <c r="F158" s="12" t="s">
        <v>168</v>
      </c>
      <c r="G158" s="12">
        <v>51.1</v>
      </c>
      <c r="H158" s="17">
        <f t="shared" si="28"/>
        <v>8.3934747669559631</v>
      </c>
      <c r="I158" s="12">
        <v>8950</v>
      </c>
      <c r="J158" s="12">
        <f t="shared" si="21"/>
        <v>1897.71</v>
      </c>
      <c r="K158"/>
      <c r="L158"/>
      <c r="M158"/>
      <c r="N158"/>
      <c r="O158"/>
      <c r="AU158"/>
      <c r="AV158"/>
    </row>
    <row r="159" spans="1:48">
      <c r="A159" t="s">
        <v>187</v>
      </c>
      <c r="B159">
        <v>37500</v>
      </c>
      <c r="C159">
        <v>119.48</v>
      </c>
      <c r="D159" s="6">
        <f t="shared" si="25"/>
        <v>313.86006026113154</v>
      </c>
      <c r="E159" s="6">
        <f t="shared" si="26"/>
        <v>28.713652942616243</v>
      </c>
      <c r="F159" t="s">
        <v>188</v>
      </c>
      <c r="G159" s="5">
        <v>25.55</v>
      </c>
      <c r="H159" s="6">
        <f t="shared" si="28"/>
        <v>5.4636968530297958</v>
      </c>
      <c r="I159">
        <v>2100</v>
      </c>
      <c r="J159">
        <f t="shared" si="21"/>
        <v>728.82799999999997</v>
      </c>
    </row>
    <row r="160" spans="1:48">
      <c r="A160" t="s">
        <v>189</v>
      </c>
      <c r="B160">
        <v>47600</v>
      </c>
      <c r="C160">
        <v>127.3</v>
      </c>
      <c r="D160" s="6">
        <f t="shared" si="25"/>
        <v>373.91987431264732</v>
      </c>
      <c r="E160" s="6">
        <f t="shared" si="26"/>
        <v>33.140903736014714</v>
      </c>
      <c r="F160" t="s">
        <v>179</v>
      </c>
      <c r="G160" s="5">
        <v>29.01</v>
      </c>
      <c r="H160" s="6">
        <f t="shared" si="28"/>
        <v>6.6109984289080925</v>
      </c>
      <c r="I160">
        <v>3000</v>
      </c>
      <c r="J160">
        <f t="shared" si="21"/>
        <v>776.53</v>
      </c>
    </row>
    <row r="161" spans="1:48">
      <c r="A161" t="s">
        <v>190</v>
      </c>
      <c r="B161">
        <v>207000</v>
      </c>
      <c r="C161">
        <v>506.35</v>
      </c>
      <c r="D161" s="6">
        <f t="shared" si="25"/>
        <v>408.80813666436256</v>
      </c>
      <c r="E161" s="6">
        <f t="shared" si="26"/>
        <v>18.167456290344933</v>
      </c>
      <c r="F161">
        <v>2.15</v>
      </c>
      <c r="G161" s="5">
        <v>28.8</v>
      </c>
      <c r="H161" s="6">
        <f t="shared" si="28"/>
        <v>1.6380764293472894</v>
      </c>
      <c r="I161">
        <v>6500</v>
      </c>
      <c r="J161">
        <f t="shared" si="21"/>
        <v>3088.7350000000001</v>
      </c>
      <c r="AU161" s="5"/>
      <c r="AV161" s="5"/>
    </row>
    <row r="162" spans="1:48">
      <c r="A162" t="s">
        <v>191</v>
      </c>
      <c r="B162">
        <v>100000</v>
      </c>
      <c r="C162">
        <v>201.5</v>
      </c>
      <c r="D162" s="6">
        <f t="shared" ref="D162:D215" si="29">B162/C162</f>
        <v>496.27791563275434</v>
      </c>
      <c r="E162" s="6">
        <f t="shared" si="26"/>
        <v>34.961288023640023</v>
      </c>
      <c r="F162">
        <v>0.86</v>
      </c>
      <c r="G162" s="5">
        <v>37.549999999999997</v>
      </c>
      <c r="H162" s="6">
        <f t="shared" si="28"/>
        <v>6.9975310173697265</v>
      </c>
      <c r="I162">
        <v>3900</v>
      </c>
      <c r="J162">
        <f t="shared" si="21"/>
        <v>1229.1499999999999</v>
      </c>
    </row>
    <row r="163" spans="1:48">
      <c r="A163" t="s">
        <v>192</v>
      </c>
      <c r="B163">
        <v>104000</v>
      </c>
      <c r="C163">
        <v>201.5</v>
      </c>
      <c r="D163" s="6">
        <f t="shared" si="29"/>
        <v>516.12903225806451</v>
      </c>
      <c r="E163" s="6">
        <f t="shared" ref="E163:E215" si="30">B163/(C163)^(3/2)</f>
        <v>36.359739544585622</v>
      </c>
      <c r="F163">
        <v>0.86</v>
      </c>
      <c r="G163" s="5">
        <v>37.549999999999997</v>
      </c>
      <c r="H163" s="6">
        <f t="shared" si="28"/>
        <v>6.9975310173697265</v>
      </c>
      <c r="I163">
        <v>6600</v>
      </c>
      <c r="J163">
        <f t="shared" si="21"/>
        <v>1229.1499999999999</v>
      </c>
    </row>
    <row r="164" spans="1:48">
      <c r="A164" t="s">
        <v>193</v>
      </c>
      <c r="B164">
        <v>105000</v>
      </c>
      <c r="C164">
        <v>184.2</v>
      </c>
      <c r="D164" s="6">
        <f t="shared" si="29"/>
        <v>570.0325732899023</v>
      </c>
      <c r="E164" s="6">
        <f t="shared" si="30"/>
        <v>42.000538658682444</v>
      </c>
      <c r="F164" t="s">
        <v>177</v>
      </c>
      <c r="G164" s="5">
        <v>41.8</v>
      </c>
      <c r="H164" s="6">
        <f t="shared" si="28"/>
        <v>9.485559174809989</v>
      </c>
      <c r="I164">
        <v>4300</v>
      </c>
      <c r="J164">
        <f t="shared" si="21"/>
        <v>1123.6199999999999</v>
      </c>
    </row>
    <row r="165" spans="1:48">
      <c r="A165" t="s">
        <v>194</v>
      </c>
      <c r="B165">
        <v>103000</v>
      </c>
      <c r="C165">
        <v>184.2</v>
      </c>
      <c r="D165" s="6">
        <f t="shared" si="29"/>
        <v>559.17480998914232</v>
      </c>
      <c r="E165" s="6">
        <f t="shared" si="30"/>
        <v>41.200528398517065</v>
      </c>
      <c r="F165" t="s">
        <v>177</v>
      </c>
      <c r="G165" s="5">
        <v>41.8</v>
      </c>
      <c r="H165" s="6">
        <f t="shared" si="28"/>
        <v>9.485559174809989</v>
      </c>
      <c r="I165">
        <v>4100</v>
      </c>
      <c r="J165">
        <f t="shared" si="21"/>
        <v>1123.6199999999999</v>
      </c>
    </row>
    <row r="166" spans="1:48">
      <c r="A166" t="s">
        <v>195</v>
      </c>
      <c r="B166">
        <v>110750</v>
      </c>
      <c r="C166">
        <v>184.2</v>
      </c>
      <c r="D166" s="6">
        <f t="shared" si="29"/>
        <v>601.2486427795875</v>
      </c>
      <c r="E166" s="6">
        <f t="shared" si="30"/>
        <v>44.300568156657917</v>
      </c>
      <c r="F166" t="s">
        <v>177</v>
      </c>
      <c r="G166" s="5">
        <v>41.8</v>
      </c>
      <c r="H166" s="6">
        <f t="shared" si="28"/>
        <v>9.485559174809989</v>
      </c>
      <c r="I166">
        <v>4340</v>
      </c>
      <c r="J166">
        <f t="shared" si="21"/>
        <v>1123.6199999999999</v>
      </c>
    </row>
    <row r="167" spans="1:48">
      <c r="A167" t="s">
        <v>196</v>
      </c>
      <c r="B167">
        <v>107000</v>
      </c>
      <c r="C167">
        <v>184.2</v>
      </c>
      <c r="D167" s="6">
        <f t="shared" si="29"/>
        <v>580.8903365906624</v>
      </c>
      <c r="E167" s="6">
        <f t="shared" si="30"/>
        <v>42.800548918847824</v>
      </c>
      <c r="F167" t="s">
        <v>177</v>
      </c>
      <c r="G167" s="5">
        <v>41.8</v>
      </c>
      <c r="H167" s="6">
        <f t="shared" si="28"/>
        <v>9.485559174809989</v>
      </c>
      <c r="I167">
        <v>5800</v>
      </c>
      <c r="J167">
        <f t="shared" si="21"/>
        <v>1123.6199999999999</v>
      </c>
    </row>
    <row r="168" spans="1:48">
      <c r="A168" t="s">
        <v>197</v>
      </c>
      <c r="B168">
        <v>108000</v>
      </c>
      <c r="C168">
        <v>184.2</v>
      </c>
      <c r="D168" s="6">
        <f t="shared" si="29"/>
        <v>586.31921824104234</v>
      </c>
      <c r="E168" s="6">
        <f t="shared" si="30"/>
        <v>43.200554048930513</v>
      </c>
      <c r="F168" t="s">
        <v>177</v>
      </c>
      <c r="G168" s="5">
        <v>41.8</v>
      </c>
      <c r="H168" s="6">
        <f t="shared" si="28"/>
        <v>9.485559174809989</v>
      </c>
      <c r="I168">
        <v>4800</v>
      </c>
      <c r="J168">
        <f t="shared" si="21"/>
        <v>1123.6199999999999</v>
      </c>
    </row>
    <row r="169" spans="1:48">
      <c r="A169" s="5"/>
      <c r="B169" s="5"/>
      <c r="C169" s="5"/>
      <c r="D169" s="6"/>
      <c r="E169" s="6"/>
      <c r="F169" s="5"/>
      <c r="G169" s="5"/>
      <c r="H169" s="6"/>
      <c r="I169" s="5"/>
      <c r="K169" s="5"/>
    </row>
    <row r="170" spans="1:48">
      <c r="A170" s="5" t="s">
        <v>198</v>
      </c>
      <c r="B170">
        <v>49450</v>
      </c>
      <c r="C170">
        <v>83.8</v>
      </c>
      <c r="D170" s="6">
        <f t="shared" si="29"/>
        <v>590.09546539379483</v>
      </c>
      <c r="E170" s="6">
        <f t="shared" si="30"/>
        <v>64.461479337330104</v>
      </c>
      <c r="F170" t="s">
        <v>168</v>
      </c>
      <c r="G170">
        <v>27.8</v>
      </c>
      <c r="H170" s="6">
        <f>G170^2/C170</f>
        <v>9.2224343675417675</v>
      </c>
      <c r="I170">
        <v>4578</v>
      </c>
      <c r="J170">
        <f t="shared" si="21"/>
        <v>511.17999999999995</v>
      </c>
    </row>
    <row r="171" spans="1:48">
      <c r="D171" s="6"/>
      <c r="E171" s="6"/>
      <c r="H171" s="6"/>
    </row>
    <row r="172" spans="1:48">
      <c r="A172" t="s">
        <v>199</v>
      </c>
      <c r="B172">
        <v>38101</v>
      </c>
      <c r="C172">
        <v>77.3</v>
      </c>
      <c r="D172" s="6">
        <f t="shared" si="29"/>
        <v>492.89780077619668</v>
      </c>
      <c r="E172" s="6">
        <f t="shared" si="30"/>
        <v>56.061812357314039</v>
      </c>
      <c r="F172">
        <v>0.73899999999999999</v>
      </c>
      <c r="G172">
        <v>26.34</v>
      </c>
      <c r="H172" s="6">
        <f t="shared" ref="H172:H177" si="31">G172^2/C172</f>
        <v>8.9753635187580869</v>
      </c>
      <c r="I172">
        <v>3870</v>
      </c>
      <c r="J172">
        <f t="shared" si="21"/>
        <v>471.53</v>
      </c>
    </row>
    <row r="173" spans="1:48">
      <c r="A173" t="s">
        <v>200</v>
      </c>
      <c r="B173">
        <v>42184</v>
      </c>
      <c r="C173">
        <v>77.3</v>
      </c>
      <c r="D173" s="6">
        <f t="shared" si="29"/>
        <v>545.71798188874516</v>
      </c>
      <c r="E173" s="6">
        <f t="shared" si="30"/>
        <v>62.069538659902243</v>
      </c>
      <c r="F173">
        <v>0.73899999999999999</v>
      </c>
      <c r="G173">
        <v>26.34</v>
      </c>
      <c r="H173" s="6">
        <f t="shared" si="31"/>
        <v>8.9753635187580869</v>
      </c>
      <c r="I173">
        <v>3650</v>
      </c>
      <c r="J173">
        <f t="shared" si="21"/>
        <v>471.53</v>
      </c>
    </row>
    <row r="174" spans="1:48">
      <c r="A174" t="s">
        <v>201</v>
      </c>
      <c r="B174">
        <v>44225</v>
      </c>
      <c r="C174">
        <v>77.3</v>
      </c>
      <c r="D174" s="6">
        <f t="shared" si="29"/>
        <v>572.12160413971537</v>
      </c>
      <c r="E174" s="6">
        <f t="shared" si="30"/>
        <v>65.072666111183779</v>
      </c>
      <c r="F174">
        <v>0.73899999999999999</v>
      </c>
      <c r="G174">
        <v>26.34</v>
      </c>
      <c r="H174" s="6">
        <f t="shared" si="31"/>
        <v>8.9753635187580869</v>
      </c>
      <c r="I174">
        <v>3340</v>
      </c>
      <c r="J174">
        <f t="shared" si="21"/>
        <v>471.53</v>
      </c>
    </row>
    <row r="175" spans="1:48">
      <c r="A175" s="12" t="s">
        <v>202</v>
      </c>
      <c r="B175" s="12">
        <v>22930</v>
      </c>
      <c r="C175" s="12">
        <v>78.3</v>
      </c>
      <c r="D175" s="17">
        <f t="shared" si="29"/>
        <v>292.84802043422735</v>
      </c>
      <c r="E175" s="17">
        <f t="shared" si="30"/>
        <v>33.094925794008446</v>
      </c>
      <c r="F175" s="12" t="s">
        <v>203</v>
      </c>
      <c r="G175" s="12">
        <v>30.63</v>
      </c>
      <c r="H175" s="17">
        <f t="shared" si="31"/>
        <v>11.982080459770115</v>
      </c>
      <c r="I175" s="12">
        <v>1825</v>
      </c>
      <c r="J175" s="12">
        <f t="shared" si="21"/>
        <v>477.62999999999994</v>
      </c>
    </row>
    <row r="176" spans="1:48">
      <c r="A176" s="12" t="s">
        <v>204</v>
      </c>
      <c r="B176" s="12">
        <v>6954</v>
      </c>
      <c r="C176" s="12">
        <v>25.2</v>
      </c>
      <c r="D176" s="17">
        <f t="shared" si="29"/>
        <v>275.95238095238096</v>
      </c>
      <c r="E176" s="17">
        <f t="shared" si="30"/>
        <v>54.971030088038198</v>
      </c>
      <c r="F176" s="12" t="s">
        <v>205</v>
      </c>
      <c r="G176" s="12">
        <v>15.85</v>
      </c>
      <c r="H176" s="17">
        <f t="shared" si="31"/>
        <v>9.969146825396825</v>
      </c>
      <c r="I176" s="12">
        <v>1260</v>
      </c>
      <c r="J176" s="12">
        <f t="shared" si="21"/>
        <v>153.72</v>
      </c>
    </row>
    <row r="177" spans="1:10">
      <c r="A177" s="12" t="s">
        <v>206</v>
      </c>
      <c r="B177" s="12">
        <v>10886</v>
      </c>
      <c r="C177" s="12">
        <v>32.590000000000003</v>
      </c>
      <c r="D177" s="17">
        <f t="shared" si="29"/>
        <v>334.02884320343662</v>
      </c>
      <c r="E177" s="17">
        <f t="shared" si="30"/>
        <v>58.511575105707948</v>
      </c>
      <c r="F177" s="12" t="s">
        <v>207</v>
      </c>
      <c r="G177" s="12">
        <v>18.29</v>
      </c>
      <c r="H177" s="17">
        <f t="shared" si="31"/>
        <v>10.264624117827553</v>
      </c>
      <c r="I177" s="12">
        <v>1433</v>
      </c>
      <c r="J177" s="12">
        <f t="shared" si="21"/>
        <v>198.79900000000001</v>
      </c>
    </row>
    <row r="178" spans="1:10">
      <c r="A178" s="5"/>
      <c r="B178" s="5"/>
      <c r="C178" s="5"/>
      <c r="D178" s="6"/>
      <c r="E178" s="6"/>
      <c r="F178" s="5"/>
      <c r="G178" s="5"/>
      <c r="H178" s="6"/>
      <c r="I178" s="5"/>
    </row>
    <row r="179" spans="1:10">
      <c r="A179" s="5" t="s">
        <v>208</v>
      </c>
      <c r="B179">
        <v>185070</v>
      </c>
      <c r="C179">
        <v>358.25</v>
      </c>
      <c r="D179" s="6">
        <f t="shared" si="29"/>
        <v>516.59455687369154</v>
      </c>
      <c r="E179" s="6">
        <f t="shared" si="30"/>
        <v>27.293342577160935</v>
      </c>
      <c r="F179">
        <v>2.04</v>
      </c>
      <c r="G179">
        <v>25.6</v>
      </c>
      <c r="H179" s="6">
        <f>G179^2/C179</f>
        <v>1.8293370551291002</v>
      </c>
      <c r="I179">
        <v>7222.8</v>
      </c>
      <c r="J179">
        <f t="shared" si="21"/>
        <v>2185.3249999999998</v>
      </c>
    </row>
    <row r="180" spans="1:10">
      <c r="D180" s="6"/>
      <c r="E180" s="6"/>
      <c r="H180" s="6"/>
    </row>
    <row r="181" spans="1:10">
      <c r="A181" s="12" t="s">
        <v>209</v>
      </c>
      <c r="B181" s="12">
        <v>21092</v>
      </c>
      <c r="C181" s="12">
        <v>77</v>
      </c>
      <c r="D181" s="17">
        <f t="shared" si="29"/>
        <v>273.9220779220779</v>
      </c>
      <c r="E181" s="17">
        <f t="shared" si="30"/>
        <v>31.216317905021853</v>
      </c>
      <c r="F181" s="10" t="s">
        <v>210</v>
      </c>
      <c r="G181" s="12">
        <v>31.228999999999999</v>
      </c>
      <c r="H181" s="17">
        <f t="shared" ref="H181:H186" si="32">G181^2/C181</f>
        <v>12.665590142857141</v>
      </c>
      <c r="I181" s="12">
        <v>1715</v>
      </c>
      <c r="J181" s="12">
        <f t="shared" si="21"/>
        <v>469.7</v>
      </c>
    </row>
    <row r="182" spans="1:10">
      <c r="A182" s="9" t="s">
        <v>211</v>
      </c>
      <c r="B182">
        <v>48500</v>
      </c>
      <c r="C182">
        <v>162.19999999999999</v>
      </c>
      <c r="D182" s="6">
        <f t="shared" si="29"/>
        <v>299.0135635018496</v>
      </c>
      <c r="E182" s="6">
        <f t="shared" si="30"/>
        <v>23.478236000804269</v>
      </c>
      <c r="F182">
        <v>0.91</v>
      </c>
      <c r="G182">
        <v>27.38</v>
      </c>
      <c r="H182" s="6">
        <f t="shared" si="32"/>
        <v>4.6218520345252774</v>
      </c>
      <c r="I182">
        <v>2170</v>
      </c>
      <c r="J182">
        <f t="shared" si="21"/>
        <v>989.41999999999985</v>
      </c>
    </row>
    <row r="183" spans="1:10">
      <c r="A183" s="9" t="s">
        <v>212</v>
      </c>
      <c r="B183">
        <v>52200</v>
      </c>
      <c r="C183">
        <v>162.19999999999999</v>
      </c>
      <c r="D183" s="6">
        <f t="shared" si="29"/>
        <v>321.82490752157833</v>
      </c>
      <c r="E183" s="6">
        <f t="shared" si="30"/>
        <v>25.269359159628511</v>
      </c>
      <c r="F183">
        <v>0.91</v>
      </c>
      <c r="G183">
        <v>27.38</v>
      </c>
      <c r="H183" s="6">
        <f t="shared" si="32"/>
        <v>4.6218520345252774</v>
      </c>
      <c r="I183">
        <v>3260</v>
      </c>
      <c r="J183">
        <f t="shared" si="21"/>
        <v>989.41999999999985</v>
      </c>
    </row>
    <row r="184" spans="1:10">
      <c r="A184" s="9" t="s">
        <v>213</v>
      </c>
      <c r="B184">
        <v>58100</v>
      </c>
      <c r="C184">
        <v>131.5</v>
      </c>
      <c r="D184" s="6">
        <f t="shared" si="29"/>
        <v>441.82509505703422</v>
      </c>
      <c r="E184" s="6">
        <f t="shared" si="30"/>
        <v>38.528979229570567</v>
      </c>
      <c r="F184">
        <v>0.91</v>
      </c>
      <c r="G184">
        <v>29</v>
      </c>
      <c r="H184" s="6">
        <f t="shared" si="32"/>
        <v>6.3954372623574143</v>
      </c>
      <c r="I184">
        <v>3540</v>
      </c>
      <c r="J184">
        <f t="shared" si="21"/>
        <v>802.15</v>
      </c>
    </row>
    <row r="185" spans="1:10">
      <c r="A185" s="9" t="s">
        <v>214</v>
      </c>
      <c r="B185">
        <v>64600</v>
      </c>
      <c r="C185">
        <v>135.80000000000001</v>
      </c>
      <c r="D185" s="6">
        <f t="shared" si="29"/>
        <v>475.69955817378496</v>
      </c>
      <c r="E185" s="6">
        <f t="shared" si="30"/>
        <v>40.820927020565875</v>
      </c>
      <c r="F185">
        <v>0.91</v>
      </c>
      <c r="G185">
        <v>30</v>
      </c>
      <c r="H185" s="6">
        <f t="shared" si="32"/>
        <v>6.6273932253313692</v>
      </c>
      <c r="I185">
        <v>4350</v>
      </c>
      <c r="J185">
        <f t="shared" si="21"/>
        <v>828.38</v>
      </c>
    </row>
    <row r="186" spans="1:10">
      <c r="A186" s="9" t="s">
        <v>215</v>
      </c>
      <c r="B186">
        <v>68000</v>
      </c>
      <c r="C186">
        <v>135.80000000000001</v>
      </c>
      <c r="D186" s="6">
        <f t="shared" si="29"/>
        <v>500.7363770250368</v>
      </c>
      <c r="E186" s="6">
        <f t="shared" si="30"/>
        <v>42.969396863753552</v>
      </c>
      <c r="F186">
        <v>0.91</v>
      </c>
      <c r="G186">
        <v>30</v>
      </c>
      <c r="H186" s="6">
        <f t="shared" si="32"/>
        <v>6.6273932253313692</v>
      </c>
      <c r="I186">
        <v>3600</v>
      </c>
      <c r="J186">
        <f t="shared" si="21"/>
        <v>828.38</v>
      </c>
    </row>
    <row r="187" spans="1:10">
      <c r="A187" s="5"/>
      <c r="B187" s="5"/>
      <c r="C187" s="5"/>
      <c r="D187" s="6"/>
      <c r="E187" s="6"/>
      <c r="F187" s="5"/>
      <c r="G187" s="5"/>
      <c r="H187" s="6"/>
      <c r="I187" s="5"/>
    </row>
    <row r="188" spans="1:10">
      <c r="A188" s="5" t="s">
        <v>216</v>
      </c>
      <c r="B188">
        <v>151898</v>
      </c>
      <c r="C188">
        <v>264.89999999999998</v>
      </c>
      <c r="D188" s="6">
        <f t="shared" si="29"/>
        <v>573.41638354095892</v>
      </c>
      <c r="E188" s="6">
        <f t="shared" si="30"/>
        <v>35.231336481390805</v>
      </c>
      <c r="F188" t="s">
        <v>217</v>
      </c>
      <c r="G188">
        <v>44.55</v>
      </c>
      <c r="H188" s="6">
        <f>G188^2/C188</f>
        <v>7.49227066817667</v>
      </c>
      <c r="I188">
        <v>9410</v>
      </c>
      <c r="J188">
        <f t="shared" si="21"/>
        <v>1615.8899999999999</v>
      </c>
    </row>
    <row r="189" spans="1:10">
      <c r="H189" s="6"/>
    </row>
    <row r="190" spans="1:10">
      <c r="A190" s="5" t="s">
        <v>218</v>
      </c>
      <c r="B190" s="5">
        <v>19958</v>
      </c>
      <c r="C190" s="5">
        <v>64</v>
      </c>
      <c r="D190" s="6">
        <f t="shared" ref="D190" si="33">B190/C190</f>
        <v>311.84375</v>
      </c>
      <c r="E190" s="6">
        <f>B190/(C190)^(3/2)</f>
        <v>38.980468750000036</v>
      </c>
      <c r="F190" s="5" t="s">
        <v>219</v>
      </c>
      <c r="G190" s="5">
        <v>21.5</v>
      </c>
      <c r="H190" s="6">
        <f t="shared" ref="H190:H198" si="34">G190^2/C190</f>
        <v>7.22265625</v>
      </c>
      <c r="I190" s="5">
        <v>1195</v>
      </c>
      <c r="J190">
        <f t="shared" si="21"/>
        <v>390.4</v>
      </c>
    </row>
    <row r="191" spans="1:10">
      <c r="A191" s="12" t="s">
        <v>220</v>
      </c>
      <c r="B191" s="12">
        <v>19773</v>
      </c>
      <c r="C191" s="12">
        <v>70</v>
      </c>
      <c r="D191" s="17">
        <f t="shared" si="29"/>
        <v>282.47142857142859</v>
      </c>
      <c r="E191" s="17">
        <f t="shared" si="30"/>
        <v>33.761793274812774</v>
      </c>
      <c r="F191" s="12" t="s">
        <v>221</v>
      </c>
      <c r="G191" s="12">
        <v>29</v>
      </c>
      <c r="H191" s="17">
        <f t="shared" si="34"/>
        <v>12.014285714285714</v>
      </c>
      <c r="I191" s="12">
        <v>2600</v>
      </c>
      <c r="J191" s="12">
        <f t="shared" si="21"/>
        <v>427</v>
      </c>
    </row>
    <row r="192" spans="1:10">
      <c r="A192" t="s">
        <v>222</v>
      </c>
      <c r="B192">
        <v>29480</v>
      </c>
      <c r="C192">
        <v>76.400000000000006</v>
      </c>
      <c r="D192" s="6">
        <f t="shared" si="29"/>
        <v>385.86387434554973</v>
      </c>
      <c r="E192" s="6">
        <f t="shared" si="30"/>
        <v>44.145601775101468</v>
      </c>
      <c r="F192" t="s">
        <v>223</v>
      </c>
      <c r="G192">
        <v>23.6</v>
      </c>
      <c r="H192" s="6">
        <f t="shared" si="34"/>
        <v>7.2900523560209427</v>
      </c>
      <c r="I192">
        <v>1705</v>
      </c>
      <c r="J192">
        <f t="shared" si="21"/>
        <v>466.04</v>
      </c>
    </row>
    <row r="193" spans="1:10">
      <c r="A193" t="s">
        <v>224</v>
      </c>
      <c r="B193">
        <v>29480</v>
      </c>
      <c r="C193">
        <v>76.400000000000006</v>
      </c>
      <c r="D193" s="6">
        <f t="shared" si="29"/>
        <v>385.86387434554973</v>
      </c>
      <c r="E193" s="6">
        <f t="shared" si="30"/>
        <v>44.145601775101468</v>
      </c>
      <c r="F193" t="s">
        <v>223</v>
      </c>
      <c r="G193">
        <v>23.6</v>
      </c>
      <c r="H193" s="6">
        <f t="shared" si="34"/>
        <v>7.2900523560209427</v>
      </c>
      <c r="I193">
        <v>1705</v>
      </c>
      <c r="J193">
        <f t="shared" si="21"/>
        <v>466.04</v>
      </c>
    </row>
    <row r="194" spans="1:10">
      <c r="A194" t="s">
        <v>225</v>
      </c>
      <c r="B194">
        <v>33110</v>
      </c>
      <c r="C194">
        <v>79</v>
      </c>
      <c r="D194" s="6">
        <f t="shared" si="29"/>
        <v>419.11392405063293</v>
      </c>
      <c r="E194" s="6">
        <f t="shared" si="30"/>
        <v>47.154000505899575</v>
      </c>
      <c r="F194" t="s">
        <v>226</v>
      </c>
      <c r="G194">
        <v>25.07</v>
      </c>
      <c r="H194" s="6">
        <f t="shared" si="34"/>
        <v>7.9557582278481016</v>
      </c>
      <c r="I194">
        <v>2872</v>
      </c>
      <c r="J194">
        <f t="shared" si="21"/>
        <v>481.9</v>
      </c>
    </row>
    <row r="195" spans="1:10">
      <c r="A195" t="s">
        <v>227</v>
      </c>
      <c r="B195">
        <v>33110</v>
      </c>
      <c r="C195">
        <v>79</v>
      </c>
      <c r="D195" s="6">
        <f t="shared" si="29"/>
        <v>419.11392405063293</v>
      </c>
      <c r="E195" s="6">
        <f t="shared" si="30"/>
        <v>47.154000505899575</v>
      </c>
      <c r="F195" t="s">
        <v>226</v>
      </c>
      <c r="G195">
        <v>25.07</v>
      </c>
      <c r="H195" s="6">
        <f t="shared" si="34"/>
        <v>7.9557582278481016</v>
      </c>
      <c r="I195">
        <v>1668</v>
      </c>
      <c r="J195">
        <f t="shared" si="21"/>
        <v>481.9</v>
      </c>
    </row>
    <row r="196" spans="1:10">
      <c r="A196" s="12" t="s">
        <v>228</v>
      </c>
      <c r="B196" s="12">
        <v>20820</v>
      </c>
      <c r="C196" s="12">
        <v>70</v>
      </c>
      <c r="D196" s="17">
        <f t="shared" si="29"/>
        <v>297.42857142857144</v>
      </c>
      <c r="E196" s="17">
        <f t="shared" si="30"/>
        <v>35.549513780488638</v>
      </c>
      <c r="F196" s="12">
        <v>0.50700000000000001</v>
      </c>
      <c r="G196" s="12">
        <v>29</v>
      </c>
      <c r="H196" s="17">
        <f t="shared" si="34"/>
        <v>12.014285714285714</v>
      </c>
      <c r="I196" s="12">
        <v>1700</v>
      </c>
      <c r="J196" s="12">
        <f t="shared" si="21"/>
        <v>427</v>
      </c>
    </row>
    <row r="197" spans="1:10">
      <c r="A197" s="5" t="s">
        <v>229</v>
      </c>
      <c r="B197">
        <v>39915</v>
      </c>
      <c r="C197">
        <v>93.5</v>
      </c>
      <c r="D197" s="6">
        <f t="shared" si="29"/>
        <v>426.89839572192511</v>
      </c>
      <c r="E197" s="6">
        <f t="shared" si="30"/>
        <v>44.148781061285938</v>
      </c>
      <c r="F197" t="s">
        <v>230</v>
      </c>
      <c r="G197">
        <v>28.08</v>
      </c>
      <c r="H197" s="6">
        <f t="shared" si="34"/>
        <v>8.4330096256684488</v>
      </c>
      <c r="I197">
        <v>3410</v>
      </c>
      <c r="J197">
        <f t="shared" ref="J197:J230" si="35">6.1*C197</f>
        <v>570.35</v>
      </c>
    </row>
    <row r="198" spans="1:10">
      <c r="A198" t="s">
        <v>231</v>
      </c>
      <c r="B198">
        <v>45810</v>
      </c>
      <c r="C198">
        <v>93.5</v>
      </c>
      <c r="D198" s="6">
        <f t="shared" si="29"/>
        <v>489.94652406417111</v>
      </c>
      <c r="E198" s="6">
        <f t="shared" si="30"/>
        <v>50.66906326988623</v>
      </c>
      <c r="F198">
        <v>0.77</v>
      </c>
      <c r="G198">
        <v>28.08</v>
      </c>
      <c r="H198" s="6">
        <f t="shared" si="34"/>
        <v>8.4330096256684488</v>
      </c>
      <c r="I198">
        <v>3170</v>
      </c>
      <c r="J198">
        <f t="shared" si="35"/>
        <v>570.35</v>
      </c>
    </row>
    <row r="199" spans="1:10">
      <c r="D199" s="6"/>
      <c r="E199" s="6"/>
      <c r="H199" s="6"/>
    </row>
    <row r="200" spans="1:10">
      <c r="A200" t="s">
        <v>232</v>
      </c>
      <c r="B200">
        <v>40500</v>
      </c>
      <c r="C200">
        <v>79.86</v>
      </c>
      <c r="D200" s="6">
        <f t="shared" si="29"/>
        <v>507.13749060856497</v>
      </c>
      <c r="E200" s="6">
        <f t="shared" si="30"/>
        <v>56.749372591386873</v>
      </c>
      <c r="F200">
        <v>0.82</v>
      </c>
      <c r="G200">
        <v>27.28</v>
      </c>
      <c r="H200" s="6">
        <f t="shared" ref="H200:H206" si="36">G200^2/C200</f>
        <v>9.3187878787878802</v>
      </c>
      <c r="I200">
        <v>2200</v>
      </c>
      <c r="J200">
        <f t="shared" si="35"/>
        <v>487.14599999999996</v>
      </c>
    </row>
    <row r="201" spans="1:10">
      <c r="A201" t="s">
        <v>233</v>
      </c>
      <c r="B201">
        <v>43500</v>
      </c>
      <c r="C201">
        <v>79.86</v>
      </c>
      <c r="D201" s="6">
        <f t="shared" si="29"/>
        <v>544.70323065364391</v>
      </c>
      <c r="E201" s="6">
        <f t="shared" si="30"/>
        <v>60.953029820378489</v>
      </c>
      <c r="F201">
        <v>0.82</v>
      </c>
      <c r="G201">
        <v>27.28</v>
      </c>
      <c r="H201" s="6">
        <f t="shared" si="36"/>
        <v>9.3187878787878802</v>
      </c>
      <c r="I201">
        <v>3700</v>
      </c>
      <c r="J201">
        <f t="shared" si="35"/>
        <v>487.14599999999996</v>
      </c>
    </row>
    <row r="202" spans="1:10">
      <c r="A202" t="s">
        <v>234</v>
      </c>
      <c r="B202">
        <v>43616</v>
      </c>
      <c r="C202">
        <v>79.86</v>
      </c>
      <c r="D202" s="6">
        <f t="shared" si="29"/>
        <v>546.15577260205362</v>
      </c>
      <c r="E202" s="6">
        <f t="shared" si="30"/>
        <v>61.115571233232835</v>
      </c>
      <c r="F202">
        <v>0.82</v>
      </c>
      <c r="G202">
        <v>27.28</v>
      </c>
      <c r="H202" s="6">
        <f t="shared" si="36"/>
        <v>9.3187878787878802</v>
      </c>
      <c r="I202">
        <v>2200</v>
      </c>
      <c r="J202">
        <f t="shared" si="35"/>
        <v>487.14599999999996</v>
      </c>
    </row>
    <row r="203" spans="1:10">
      <c r="A203" t="s">
        <v>235</v>
      </c>
      <c r="B203">
        <v>47182</v>
      </c>
      <c r="C203">
        <v>79.86</v>
      </c>
      <c r="D203" s="6">
        <f t="shared" si="29"/>
        <v>590.80891560230407</v>
      </c>
      <c r="E203" s="6">
        <f t="shared" si="30"/>
        <v>66.112318459427541</v>
      </c>
      <c r="F203">
        <v>0.82</v>
      </c>
      <c r="G203">
        <v>27.28</v>
      </c>
      <c r="H203" s="6">
        <f t="shared" si="36"/>
        <v>9.3187878787878802</v>
      </c>
      <c r="I203">
        <v>3300</v>
      </c>
      <c r="J203">
        <f t="shared" si="35"/>
        <v>487.14599999999996</v>
      </c>
    </row>
    <row r="204" spans="1:10">
      <c r="A204" s="5" t="s">
        <v>236</v>
      </c>
      <c r="B204">
        <v>72500</v>
      </c>
      <c r="C204">
        <v>129.15</v>
      </c>
      <c r="D204" s="6">
        <f t="shared" si="29"/>
        <v>561.36275648470769</v>
      </c>
      <c r="E204" s="6">
        <f t="shared" si="30"/>
        <v>49.396524206688554</v>
      </c>
      <c r="F204" t="s">
        <v>177</v>
      </c>
      <c r="G204">
        <v>35.799999999999997</v>
      </c>
      <c r="H204" s="6">
        <f t="shared" si="36"/>
        <v>9.9236546651180788</v>
      </c>
      <c r="I204">
        <v>4075</v>
      </c>
      <c r="J204">
        <f t="shared" si="35"/>
        <v>787.81499999999994</v>
      </c>
    </row>
    <row r="205" spans="1:10">
      <c r="A205" s="5" t="s">
        <v>237</v>
      </c>
      <c r="B205">
        <v>77300</v>
      </c>
      <c r="C205">
        <v>129.15</v>
      </c>
      <c r="D205" s="6">
        <f t="shared" si="29"/>
        <v>598.52884243128142</v>
      </c>
      <c r="E205" s="6">
        <f t="shared" si="30"/>
        <v>52.66691477485552</v>
      </c>
      <c r="F205" t="s">
        <v>177</v>
      </c>
      <c r="G205">
        <v>35.799999999999997</v>
      </c>
      <c r="H205" s="6">
        <f t="shared" si="36"/>
        <v>9.9236546651180788</v>
      </c>
      <c r="I205">
        <v>5555</v>
      </c>
      <c r="J205">
        <f t="shared" si="35"/>
        <v>787.81499999999994</v>
      </c>
    </row>
    <row r="206" spans="1:10">
      <c r="A206" s="11" t="s">
        <v>238</v>
      </c>
      <c r="B206" s="11">
        <v>245000</v>
      </c>
      <c r="C206" s="10">
        <v>440</v>
      </c>
      <c r="D206" s="13">
        <f t="shared" si="29"/>
        <v>556.81818181818187</v>
      </c>
      <c r="E206" s="13">
        <f t="shared" si="30"/>
        <v>26.545265268769345</v>
      </c>
      <c r="F206" s="14">
        <v>0.89</v>
      </c>
      <c r="G206" s="11">
        <v>63.86</v>
      </c>
      <c r="H206" s="13">
        <f t="shared" si="36"/>
        <v>9.2684081818181827</v>
      </c>
      <c r="I206" s="11">
        <v>12000</v>
      </c>
      <c r="J206">
        <f t="shared" si="35"/>
        <v>2684</v>
      </c>
    </row>
    <row r="207" spans="1:10">
      <c r="D207" s="6"/>
      <c r="E207" s="6"/>
      <c r="H207" s="6"/>
    </row>
    <row r="208" spans="1:10">
      <c r="A208" s="5" t="s">
        <v>239</v>
      </c>
      <c r="B208">
        <v>72560</v>
      </c>
      <c r="C208">
        <v>112.1</v>
      </c>
      <c r="D208" s="6">
        <f t="shared" si="29"/>
        <v>647.27921498661908</v>
      </c>
      <c r="E208" s="6">
        <f t="shared" si="30"/>
        <v>61.134850590870109</v>
      </c>
      <c r="F208" s="10">
        <v>0.82</v>
      </c>
      <c r="G208">
        <v>35.9</v>
      </c>
      <c r="H208" s="6">
        <f>G208^2/C208</f>
        <v>11.496966993755576</v>
      </c>
      <c r="I208">
        <v>6400</v>
      </c>
      <c r="J208">
        <f t="shared" si="35"/>
        <v>683.81</v>
      </c>
    </row>
    <row r="209" spans="1:10">
      <c r="A209" s="5" t="s">
        <v>240</v>
      </c>
      <c r="B209">
        <v>79250</v>
      </c>
      <c r="C209">
        <v>112.1</v>
      </c>
      <c r="D209" s="6">
        <f>B209/C209</f>
        <v>706.95807314897422</v>
      </c>
      <c r="E209" s="6">
        <f t="shared" si="30"/>
        <v>66.771456854002977</v>
      </c>
      <c r="F209" s="10">
        <v>0.82</v>
      </c>
      <c r="G209">
        <v>35.9</v>
      </c>
      <c r="H209" s="6">
        <f>G209^2/C209</f>
        <v>11.496966993755576</v>
      </c>
      <c r="I209">
        <v>6000</v>
      </c>
      <c r="J209">
        <f t="shared" si="35"/>
        <v>683.81</v>
      </c>
    </row>
    <row r="210" spans="1:10">
      <c r="D210" s="6"/>
      <c r="E210" s="6"/>
      <c r="H210" s="6"/>
    </row>
    <row r="211" spans="1:10">
      <c r="A211" s="5" t="s">
        <v>241</v>
      </c>
      <c r="B211">
        <v>42800</v>
      </c>
      <c r="C211" s="10">
        <v>91</v>
      </c>
      <c r="D211" s="6">
        <f t="shared" ref="D211:D212" si="37">B211/C211</f>
        <v>470.32967032967031</v>
      </c>
      <c r="E211" s="6">
        <f t="shared" ref="E211:E212" si="38">B211/(C211)^(3/2)</f>
        <v>49.303946166701238</v>
      </c>
      <c r="F211">
        <v>0.78</v>
      </c>
      <c r="G211">
        <v>29.2</v>
      </c>
      <c r="H211" s="6">
        <f>G211^2/C211</f>
        <v>9.3696703296703294</v>
      </c>
      <c r="I211">
        <v>3770</v>
      </c>
      <c r="J211">
        <f t="shared" si="35"/>
        <v>555.1</v>
      </c>
    </row>
    <row r="212" spans="1:10">
      <c r="A212" s="5" t="s">
        <v>242</v>
      </c>
      <c r="B212">
        <v>42000</v>
      </c>
      <c r="C212" s="10">
        <v>91</v>
      </c>
      <c r="D212" s="6">
        <f t="shared" si="37"/>
        <v>461.53846153846155</v>
      </c>
      <c r="E212" s="6">
        <f t="shared" si="38"/>
        <v>48.382377079473173</v>
      </c>
      <c r="F212">
        <v>0.78</v>
      </c>
      <c r="G212">
        <v>27.8</v>
      </c>
      <c r="H212" s="6">
        <f>G212^2/C212</f>
        <v>8.4927472527472538</v>
      </c>
      <c r="I212">
        <v>3540</v>
      </c>
      <c r="J212">
        <f t="shared" si="35"/>
        <v>555.1</v>
      </c>
    </row>
    <row r="213" spans="1:10">
      <c r="D213" s="6"/>
      <c r="E213" s="6"/>
      <c r="H213" s="6"/>
    </row>
    <row r="214" spans="1:10">
      <c r="A214" t="s">
        <v>243</v>
      </c>
      <c r="B214">
        <v>15500</v>
      </c>
      <c r="C214">
        <v>70</v>
      </c>
      <c r="D214" s="6">
        <f t="shared" si="29"/>
        <v>221.42857142857142</v>
      </c>
      <c r="E214" s="6">
        <f t="shared" si="30"/>
        <v>26.465776349547259</v>
      </c>
      <c r="F214">
        <v>0.7</v>
      </c>
      <c r="G214">
        <v>25</v>
      </c>
      <c r="H214" s="6">
        <f>G214^2/C214</f>
        <v>8.9285714285714288</v>
      </c>
      <c r="I214">
        <v>1800</v>
      </c>
      <c r="J214">
        <f t="shared" si="35"/>
        <v>427</v>
      </c>
    </row>
    <row r="215" spans="1:10">
      <c r="A215" t="s">
        <v>244</v>
      </c>
      <c r="B215">
        <v>57500</v>
      </c>
      <c r="C215">
        <v>150</v>
      </c>
      <c r="D215" s="6">
        <f t="shared" si="29"/>
        <v>383.33333333333331</v>
      </c>
      <c r="E215" s="6">
        <f t="shared" si="30"/>
        <v>31.299035602229509</v>
      </c>
      <c r="F215" t="s">
        <v>245</v>
      </c>
      <c r="G215">
        <v>34.880000000000003</v>
      </c>
      <c r="H215" s="6">
        <f>G215^2/C215</f>
        <v>8.1107626666666679</v>
      </c>
      <c r="I215">
        <v>4000</v>
      </c>
      <c r="J215">
        <f t="shared" si="35"/>
        <v>915</v>
      </c>
    </row>
    <row r="216" spans="1:10">
      <c r="D216" s="6"/>
      <c r="E216" s="6"/>
      <c r="H216" s="6"/>
    </row>
    <row r="217" spans="1:10">
      <c r="A217" s="12" t="s">
        <v>246</v>
      </c>
      <c r="B217" s="12">
        <v>4580</v>
      </c>
      <c r="C217" s="12">
        <v>27</v>
      </c>
      <c r="D217" s="17">
        <f t="shared" ref="D217:D218" si="39">B217/C217</f>
        <v>169.62962962962962</v>
      </c>
      <c r="E217" s="17">
        <f t="shared" ref="E217:E218" si="40">B217/(C217)^(3/2)</f>
        <v>32.645237443067728</v>
      </c>
      <c r="F217" s="12" t="s">
        <v>161</v>
      </c>
      <c r="G217" s="12">
        <v>15.32</v>
      </c>
      <c r="H217" s="17">
        <f>G217^2/C217</f>
        <v>8.6926814814814826</v>
      </c>
      <c r="I217" s="12">
        <v>2446</v>
      </c>
      <c r="J217" s="12">
        <f t="shared" si="35"/>
        <v>164.7</v>
      </c>
    </row>
    <row r="218" spans="1:10">
      <c r="A218" s="12" t="s">
        <v>247</v>
      </c>
      <c r="B218" s="12">
        <v>5352</v>
      </c>
      <c r="C218" s="12">
        <v>26</v>
      </c>
      <c r="D218" s="17">
        <f t="shared" si="39"/>
        <v>205.84615384615384</v>
      </c>
      <c r="E218" s="17">
        <f t="shared" si="40"/>
        <v>40.369752125367711</v>
      </c>
      <c r="F218" s="12" t="s">
        <v>248</v>
      </c>
      <c r="G218" s="12">
        <v>14</v>
      </c>
      <c r="H218" s="17">
        <f>G218^2/C218</f>
        <v>7.5384615384615383</v>
      </c>
      <c r="I218" s="12">
        <v>2455</v>
      </c>
      <c r="J218" s="12">
        <f t="shared" si="35"/>
        <v>158.6</v>
      </c>
    </row>
    <row r="219" spans="1:10">
      <c r="A219" s="12" t="s">
        <v>249</v>
      </c>
      <c r="B219" s="12">
        <v>5670</v>
      </c>
      <c r="C219" s="12">
        <v>28.8</v>
      </c>
      <c r="D219" s="17">
        <f t="shared" ref="D219:D223" si="41">B219/C219</f>
        <v>196.875</v>
      </c>
      <c r="E219" s="17">
        <f t="shared" ref="E219:E237" si="42">B219/(C219)^(3/2)</f>
        <v>36.685490255855932</v>
      </c>
      <c r="F219" s="12" t="s">
        <v>250</v>
      </c>
      <c r="G219" s="12">
        <v>17.649999999999999</v>
      </c>
      <c r="H219" s="17">
        <f>G219^2/C219</f>
        <v>10.816753472222219</v>
      </c>
      <c r="I219" s="12">
        <v>3185</v>
      </c>
      <c r="J219" s="12">
        <f t="shared" si="35"/>
        <v>175.68</v>
      </c>
    </row>
    <row r="220" spans="1:10">
      <c r="A220" s="12" t="s">
        <v>251</v>
      </c>
      <c r="B220" s="12">
        <v>6804</v>
      </c>
      <c r="C220" s="12">
        <v>28.8</v>
      </c>
      <c r="D220" s="17">
        <f t="shared" si="41"/>
        <v>236.25</v>
      </c>
      <c r="E220" s="17">
        <f t="shared" si="42"/>
        <v>44.022588307027114</v>
      </c>
      <c r="F220" s="12" t="s">
        <v>252</v>
      </c>
      <c r="G220" s="12">
        <v>17.649999999999999</v>
      </c>
      <c r="H220" s="17">
        <f>G220^2/C220</f>
        <v>10.816753472222219</v>
      </c>
      <c r="I220" s="12">
        <v>3345</v>
      </c>
      <c r="J220" s="12">
        <f t="shared" si="35"/>
        <v>175.68</v>
      </c>
    </row>
    <row r="221" spans="1:10">
      <c r="A221" s="12" t="s">
        <v>253</v>
      </c>
      <c r="B221" s="12">
        <v>7484</v>
      </c>
      <c r="C221" s="12">
        <v>28.8</v>
      </c>
      <c r="D221" s="17">
        <f t="shared" si="41"/>
        <v>259.86111111111109</v>
      </c>
      <c r="E221" s="17">
        <f t="shared" si="42"/>
        <v>48.422259096089206</v>
      </c>
      <c r="F221" s="12" t="s">
        <v>254</v>
      </c>
      <c r="G221" s="12">
        <v>17.649999999999999</v>
      </c>
      <c r="H221" s="17">
        <f>G221^2/C221</f>
        <v>10.816753472222219</v>
      </c>
      <c r="I221" s="12">
        <v>4945</v>
      </c>
      <c r="J221" s="12">
        <f t="shared" si="35"/>
        <v>175.68</v>
      </c>
    </row>
    <row r="222" spans="1:10">
      <c r="D222" s="6"/>
      <c r="E222" s="6"/>
      <c r="H222" s="6"/>
    </row>
    <row r="223" spans="1:10">
      <c r="A223" s="12" t="s">
        <v>255</v>
      </c>
      <c r="B223" s="12">
        <v>8000</v>
      </c>
      <c r="C223" s="12">
        <v>41</v>
      </c>
      <c r="D223" s="17">
        <f t="shared" si="41"/>
        <v>195.1219512195122</v>
      </c>
      <c r="E223" s="17">
        <f t="shared" si="42"/>
        <v>30.472929148996315</v>
      </c>
      <c r="F223" s="12" t="s">
        <v>256</v>
      </c>
      <c r="G223" s="12">
        <v>20.28</v>
      </c>
      <c r="H223" s="17">
        <f>G223^2/C223</f>
        <v>10.031180487804878</v>
      </c>
      <c r="I223" s="12">
        <v>2680</v>
      </c>
      <c r="J223" s="12">
        <f t="shared" si="35"/>
        <v>250.1</v>
      </c>
    </row>
    <row r="224" spans="1:10">
      <c r="D224" s="6"/>
      <c r="E224" s="6"/>
      <c r="F224" s="5"/>
      <c r="G224" s="5"/>
      <c r="H224" s="6"/>
      <c r="I224" s="5"/>
    </row>
    <row r="225" spans="1:15">
      <c r="A225" s="12" t="s">
        <v>257</v>
      </c>
      <c r="B225" s="12">
        <v>3107</v>
      </c>
      <c r="C225" s="12">
        <v>20.98</v>
      </c>
      <c r="D225" s="17">
        <f t="shared" ref="D225" si="43">B225/C225</f>
        <v>148.09342230695901</v>
      </c>
      <c r="E225" s="17">
        <f t="shared" ref="E225" si="44">B225/(C225)^(3/2)</f>
        <v>32.332034047852041</v>
      </c>
      <c r="F225" s="12" t="s">
        <v>102</v>
      </c>
      <c r="G225" s="12">
        <v>13.45</v>
      </c>
      <c r="H225" s="17">
        <f>G225^2/C225</f>
        <v>8.6226167778836977</v>
      </c>
      <c r="I225" s="12">
        <v>2358</v>
      </c>
      <c r="J225" s="12">
        <f t="shared" si="35"/>
        <v>127.97799999999999</v>
      </c>
    </row>
    <row r="226" spans="1:15">
      <c r="A226" s="12" t="s">
        <v>258</v>
      </c>
      <c r="B226" s="19">
        <f>D226*C226</f>
        <v>3629.0003200000001</v>
      </c>
      <c r="C226" s="12">
        <v>25.96</v>
      </c>
      <c r="D226" s="12">
        <v>139.792</v>
      </c>
      <c r="E226" s="17">
        <f t="shared" si="42"/>
        <v>27.436579948317167</v>
      </c>
      <c r="F226" s="12" t="s">
        <v>259</v>
      </c>
      <c r="G226" s="12">
        <v>15.87</v>
      </c>
      <c r="H226" s="17">
        <f>G226^2/C226</f>
        <v>9.7017295839753448</v>
      </c>
      <c r="I226" s="12">
        <v>1982</v>
      </c>
      <c r="J226" s="12">
        <f t="shared" si="35"/>
        <v>158.35599999999999</v>
      </c>
    </row>
    <row r="227" spans="1:15">
      <c r="A227" s="12" t="s">
        <v>260</v>
      </c>
      <c r="B227" s="12">
        <v>3810</v>
      </c>
      <c r="C227" s="12">
        <v>22.48</v>
      </c>
      <c r="D227" s="17">
        <f>B227/C227</f>
        <v>169.48398576512454</v>
      </c>
      <c r="E227" s="17">
        <f t="shared" si="42"/>
        <v>35.746252218028637</v>
      </c>
      <c r="F227" s="12" t="s">
        <v>261</v>
      </c>
      <c r="G227" s="12">
        <v>14.23</v>
      </c>
      <c r="H227" s="17">
        <f>G227^2/C227</f>
        <v>9.0076912811387899</v>
      </c>
      <c r="I227" s="12">
        <v>3410</v>
      </c>
      <c r="J227" s="12">
        <f t="shared" si="35"/>
        <v>137.12799999999999</v>
      </c>
    </row>
    <row r="228" spans="1:15">
      <c r="A228" s="12" t="s">
        <v>262</v>
      </c>
      <c r="B228" s="12">
        <v>4468</v>
      </c>
      <c r="C228" s="12">
        <v>23.48</v>
      </c>
      <c r="D228" s="17">
        <f t="shared" ref="D228:D237" si="45">B228/C228</f>
        <v>190.28960817717206</v>
      </c>
      <c r="E228" s="17">
        <f t="shared" si="42"/>
        <v>39.270463355720466</v>
      </c>
      <c r="F228" s="12" t="s">
        <v>263</v>
      </c>
      <c r="G228" s="12">
        <v>15.09</v>
      </c>
      <c r="H228" s="17">
        <f>G228^2/C228</f>
        <v>9.6979599659284492</v>
      </c>
      <c r="I228" s="12">
        <v>2135</v>
      </c>
      <c r="J228" s="12">
        <f t="shared" si="35"/>
        <v>143.22799999999998</v>
      </c>
      <c r="L228" s="5"/>
      <c r="M228" s="5"/>
      <c r="N228" s="5"/>
    </row>
    <row r="229" spans="1:15">
      <c r="D229" s="6"/>
      <c r="E229" s="6"/>
      <c r="H229" s="6"/>
      <c r="L229" s="5"/>
      <c r="M229" s="5"/>
      <c r="N229" s="5"/>
    </row>
    <row r="230" spans="1:15">
      <c r="A230" s="12" t="s">
        <v>264</v>
      </c>
      <c r="B230" s="12">
        <v>13990</v>
      </c>
      <c r="C230" s="12">
        <v>40</v>
      </c>
      <c r="D230" s="17">
        <f t="shared" si="45"/>
        <v>349.75</v>
      </c>
      <c r="E230" s="17">
        <f t="shared" si="42"/>
        <v>55.300330582194519</v>
      </c>
      <c r="F230" s="12" t="s">
        <v>265</v>
      </c>
      <c r="G230" s="12">
        <v>20.98</v>
      </c>
      <c r="H230" s="17">
        <f>G230^2/C230</f>
        <v>11.004010000000001</v>
      </c>
      <c r="I230" s="12">
        <v>1852</v>
      </c>
      <c r="J230" s="12">
        <f t="shared" si="35"/>
        <v>244</v>
      </c>
      <c r="L230" s="5"/>
      <c r="M230" s="5"/>
      <c r="N230" s="5"/>
    </row>
    <row r="231" spans="1:15">
      <c r="A231" s="12" t="s">
        <v>266</v>
      </c>
      <c r="B231" s="12">
        <v>15660</v>
      </c>
      <c r="C231" s="12">
        <v>40</v>
      </c>
      <c r="D231" s="17">
        <f>B231/C231</f>
        <v>391.5</v>
      </c>
      <c r="E231" s="17">
        <f>B231/(C231)^(3/2)</f>
        <v>61.90158519779601</v>
      </c>
      <c r="F231" s="12" t="s">
        <v>267</v>
      </c>
      <c r="G231" s="12">
        <v>20.98</v>
      </c>
      <c r="H231" s="17">
        <f>G231^2/C231</f>
        <v>11.004010000000001</v>
      </c>
      <c r="I231" s="12">
        <v>2740</v>
      </c>
      <c r="J231" s="12">
        <f>6.1*C231</f>
        <v>244</v>
      </c>
      <c r="L231" s="5"/>
      <c r="M231" s="5"/>
      <c r="N231" s="5"/>
    </row>
    <row r="232" spans="1:15">
      <c r="D232" s="6"/>
      <c r="E232" s="6"/>
      <c r="H232" s="6"/>
      <c r="L232" s="5"/>
      <c r="M232" s="5"/>
      <c r="N232" s="5"/>
    </row>
    <row r="233" spans="1:15">
      <c r="A233" s="12" t="s">
        <v>268</v>
      </c>
      <c r="B233" s="12">
        <v>7030</v>
      </c>
      <c r="C233" s="10">
        <v>39.4</v>
      </c>
      <c r="D233" s="17">
        <f t="shared" si="45"/>
        <v>178.42639593908629</v>
      </c>
      <c r="E233" s="17">
        <f t="shared" si="42"/>
        <v>28.425688482084254</v>
      </c>
      <c r="F233" s="12" t="s">
        <v>269</v>
      </c>
      <c r="G233" s="12">
        <v>19.5</v>
      </c>
      <c r="H233" s="17">
        <f>G233^2/C233</f>
        <v>9.651015228426397</v>
      </c>
      <c r="I233" s="12">
        <v>1533</v>
      </c>
      <c r="J233" s="12">
        <f>6.1*C233</f>
        <v>240.33999999999997</v>
      </c>
      <c r="L233" s="5"/>
      <c r="M233" s="5"/>
      <c r="N233" s="5"/>
    </row>
    <row r="234" spans="1:15">
      <c r="A234" s="12" t="s">
        <v>270</v>
      </c>
      <c r="B234" s="12">
        <v>22000</v>
      </c>
      <c r="C234" s="12">
        <v>65</v>
      </c>
      <c r="D234" s="17">
        <f t="shared" si="45"/>
        <v>338.46153846153845</v>
      </c>
      <c r="E234" s="17">
        <f t="shared" si="42"/>
        <v>41.980987091732096</v>
      </c>
      <c r="F234" s="12" t="s">
        <v>271</v>
      </c>
      <c r="G234" s="12">
        <v>28</v>
      </c>
      <c r="H234" s="17">
        <f>G234^2/C234</f>
        <v>12.061538461538461</v>
      </c>
      <c r="I234" s="12">
        <v>1270</v>
      </c>
      <c r="J234" s="12">
        <f>6.1*C234</f>
        <v>396.5</v>
      </c>
      <c r="L234" s="5"/>
      <c r="M234" s="5"/>
      <c r="N234" s="5"/>
    </row>
    <row r="235" spans="1:15">
      <c r="A235" s="12" t="s">
        <v>272</v>
      </c>
      <c r="B235" s="12">
        <v>24800</v>
      </c>
      <c r="C235" s="12">
        <v>65</v>
      </c>
      <c r="D235" s="17">
        <f t="shared" si="45"/>
        <v>381.53846153846155</v>
      </c>
      <c r="E235" s="17">
        <f t="shared" si="42"/>
        <v>47.324021812498003</v>
      </c>
      <c r="F235" s="10" t="s">
        <v>271</v>
      </c>
      <c r="G235" s="12">
        <v>28</v>
      </c>
      <c r="H235" s="17">
        <f>G235^2/C235</f>
        <v>12.061538461538461</v>
      </c>
      <c r="I235" s="10">
        <v>1270</v>
      </c>
      <c r="J235" s="12">
        <f>6.1*C235</f>
        <v>396.5</v>
      </c>
      <c r="L235" s="5"/>
      <c r="M235" s="5"/>
      <c r="N235" s="5"/>
    </row>
    <row r="236" spans="1:15">
      <c r="D236" s="6"/>
      <c r="E236" s="6"/>
      <c r="H236" s="6"/>
      <c r="L236" s="5"/>
      <c r="M236" s="5"/>
      <c r="N236" s="5"/>
    </row>
    <row r="237" spans="1:15">
      <c r="A237" s="12" t="s">
        <v>273</v>
      </c>
      <c r="B237" s="12">
        <v>22800</v>
      </c>
      <c r="C237" s="12">
        <v>55.7</v>
      </c>
      <c r="D237" s="17">
        <f t="shared" si="45"/>
        <v>409.33572710951523</v>
      </c>
      <c r="E237" s="17">
        <f t="shared" si="42"/>
        <v>54.846896006837447</v>
      </c>
      <c r="F237" s="12" t="s">
        <v>274</v>
      </c>
      <c r="G237" s="12">
        <v>24.76</v>
      </c>
      <c r="H237" s="17">
        <f>G237^2/C237</f>
        <v>11.006420107719929</v>
      </c>
      <c r="I237" s="12">
        <v>2869</v>
      </c>
      <c r="J237" s="12">
        <f>6.1*C237</f>
        <v>339.77</v>
      </c>
      <c r="L237" s="5"/>
      <c r="M237" s="5"/>
      <c r="N237" s="5"/>
    </row>
    <row r="238" spans="1:15">
      <c r="A238" s="5"/>
      <c r="B238" s="5"/>
      <c r="C238" s="5"/>
      <c r="D238" s="6"/>
      <c r="E238" s="6"/>
      <c r="F238" s="5"/>
      <c r="G238" s="5"/>
      <c r="H238" s="6"/>
      <c r="I238" s="5"/>
      <c r="K238" s="5"/>
    </row>
    <row r="239" spans="1:15">
      <c r="A239" s="12" t="s">
        <v>275</v>
      </c>
      <c r="B239" s="12">
        <v>2948</v>
      </c>
      <c r="C239" s="12">
        <v>21.3</v>
      </c>
      <c r="D239" s="17">
        <f>B239/C239</f>
        <v>138.40375586854461</v>
      </c>
      <c r="E239" s="17">
        <f>B239/(C239)^(3/2)</f>
        <v>29.988729994634056</v>
      </c>
      <c r="F239" s="12" t="s">
        <v>276</v>
      </c>
      <c r="G239" s="12">
        <v>12.4</v>
      </c>
      <c r="H239" s="17">
        <f>G239^2/C239</f>
        <v>7.2187793427230051</v>
      </c>
      <c r="I239" s="12">
        <v>1875</v>
      </c>
      <c r="J239" s="12">
        <f>6.1*C239</f>
        <v>129.93</v>
      </c>
      <c r="K239" s="5"/>
      <c r="L239" s="5"/>
      <c r="M239" s="5"/>
      <c r="N239" s="5"/>
      <c r="O239" s="5"/>
    </row>
    <row r="299" spans="30:48">
      <c r="AD299" s="5"/>
      <c r="AE299" s="5"/>
      <c r="AF299" s="5"/>
      <c r="AG299" s="6"/>
      <c r="AH299" s="6"/>
      <c r="AI299" s="5"/>
      <c r="AJ299" s="5"/>
      <c r="AK299" s="5"/>
      <c r="AL299" s="5"/>
      <c r="AM299" s="5"/>
    </row>
    <row r="300" spans="30:48" s="5" customFormat="1">
      <c r="AG300" s="6"/>
      <c r="AH300" s="6"/>
      <c r="AU300"/>
      <c r="AV300"/>
    </row>
    <row r="349" spans="33:39">
      <c r="AG349" s="6"/>
      <c r="AH349" s="6"/>
      <c r="AK349" s="5"/>
      <c r="AM349" s="5"/>
    </row>
    <row r="353" spans="33:39">
      <c r="AG353" s="6"/>
      <c r="AH353" s="6"/>
      <c r="AK353" s="5"/>
      <c r="AM353" s="5"/>
    </row>
    <row r="428" spans="5:5">
      <c r="E428" s="6"/>
    </row>
    <row r="429" spans="5:5">
      <c r="E429" s="6"/>
    </row>
    <row r="430" spans="5:5">
      <c r="E430" s="6"/>
    </row>
    <row r="431" spans="5:5">
      <c r="E431" s="6"/>
    </row>
    <row r="432" spans="5:5">
      <c r="E432" s="6"/>
    </row>
    <row r="433" spans="5:6">
      <c r="E433" s="6"/>
    </row>
    <row r="434" spans="5:6">
      <c r="E434" s="6"/>
    </row>
    <row r="435" spans="5:6">
      <c r="E435" s="6"/>
    </row>
    <row r="436" spans="5:6">
      <c r="E436" s="6"/>
    </row>
    <row r="437" spans="5:6">
      <c r="E437" s="6"/>
    </row>
    <row r="438" spans="5:6">
      <c r="E438" s="6"/>
    </row>
    <row r="439" spans="5:6">
      <c r="E439" s="6"/>
    </row>
    <row r="440" spans="5:6">
      <c r="E440" s="6"/>
    </row>
    <row r="441" spans="5:6">
      <c r="E441" s="6"/>
      <c r="F441" s="5"/>
    </row>
    <row r="442" spans="5:6">
      <c r="E442" s="6"/>
    </row>
    <row r="443" spans="5:6">
      <c r="E443" s="6"/>
    </row>
    <row r="444" spans="5:6">
      <c r="E444" s="6"/>
    </row>
    <row r="445" spans="5:6">
      <c r="E445" s="6"/>
    </row>
    <row r="446" spans="5:6">
      <c r="E446" s="6"/>
    </row>
    <row r="447" spans="5:6">
      <c r="E447" s="6"/>
    </row>
    <row r="448" spans="5:6">
      <c r="E448" s="6"/>
    </row>
    <row r="449" spans="5:5">
      <c r="E449" s="6"/>
    </row>
  </sheetData>
  <phoneticPr fontId="7" type="noConversion"/>
  <conditionalFormatting sqref="AM300">
    <cfRule type="cellIs" dxfId="3" priority="2" operator="greaterThan">
      <formula>$AM$300</formula>
    </cfRule>
  </conditionalFormatting>
  <conditionalFormatting sqref="I4:I239">
    <cfRule type="cellIs" dxfId="2" priority="14" operator="between">
      <formula>#REF!</formula>
      <formula>#REF!</formula>
    </cfRule>
  </conditionalFormatting>
  <pageMargins left="0.7" right="0.7" top="0.75" bottom="0.75" header="0.3" footer="0.3"/>
  <pageSetup paperSize="9" orientation="portrait" horizontalDpi="0" verticalDpi="0"/>
  <colBreaks count="1" manualBreakCount="1">
    <brk id="34" max="1048575" man="1"/>
  </colBreaks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5" operator="lessThan" id="{8BECC735-6560-5B4E-8203-C2FEEB2E5A41}">
            <xm:f>'5.) Data for representation'!$L$4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I4:I239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W26"/>
  <sheetViews>
    <sheetView zoomScaleNormal="100" workbookViewId="0">
      <selection activeCell="A2" sqref="A2"/>
    </sheetView>
  </sheetViews>
  <sheetFormatPr baseColWidth="10" defaultColWidth="11" defaultRowHeight="15.75"/>
  <cols>
    <col min="5" max="5" width="17.5" bestFit="1" customWidth="1"/>
    <col min="11" max="11" width="17.875" bestFit="1" customWidth="1"/>
    <col min="17" max="17" width="17.875" bestFit="1" customWidth="1"/>
    <col min="23" max="23" width="17.875" bestFit="1" customWidth="1"/>
  </cols>
  <sheetData>
    <row r="1" spans="1:23" ht="55.5">
      <c r="A1" s="55" t="s">
        <v>277</v>
      </c>
      <c r="B1" s="29"/>
    </row>
    <row r="3" spans="1:23">
      <c r="A3" s="56" t="s">
        <v>278</v>
      </c>
      <c r="B3" s="56"/>
      <c r="C3" s="56"/>
      <c r="D3" s="56"/>
      <c r="E3" s="56"/>
      <c r="G3" s="56" t="s">
        <v>279</v>
      </c>
      <c r="H3" s="56"/>
      <c r="I3" s="56"/>
      <c r="J3" s="56"/>
      <c r="K3" s="56"/>
      <c r="M3" s="56" t="s">
        <v>280</v>
      </c>
      <c r="N3" s="56"/>
      <c r="O3" s="56"/>
      <c r="P3" s="56"/>
      <c r="Q3" s="56"/>
      <c r="S3" s="56" t="s">
        <v>281</v>
      </c>
      <c r="T3" s="56"/>
      <c r="U3" s="56"/>
      <c r="V3" s="56"/>
      <c r="W3" s="56"/>
    </row>
    <row r="4" spans="1:23" s="28" customFormat="1" ht="20.25">
      <c r="A4" s="28" t="s">
        <v>282</v>
      </c>
      <c r="B4" s="28" t="s">
        <v>283</v>
      </c>
      <c r="C4" s="28" t="s">
        <v>284</v>
      </c>
      <c r="D4" s="30" t="s">
        <v>285</v>
      </c>
      <c r="E4" s="30" t="s">
        <v>286</v>
      </c>
      <c r="G4" s="31" t="s">
        <v>282</v>
      </c>
      <c r="H4" s="28" t="s">
        <v>283</v>
      </c>
      <c r="I4" s="28" t="s">
        <v>284</v>
      </c>
      <c r="J4" s="30" t="s">
        <v>285</v>
      </c>
      <c r="K4" s="30" t="s">
        <v>286</v>
      </c>
      <c r="M4" s="28" t="s">
        <v>282</v>
      </c>
      <c r="N4" s="28" t="s">
        <v>283</v>
      </c>
      <c r="O4" s="28" t="s">
        <v>284</v>
      </c>
      <c r="P4" s="30" t="s">
        <v>285</v>
      </c>
      <c r="Q4" s="30" t="s">
        <v>286</v>
      </c>
      <c r="R4" s="32"/>
      <c r="S4" s="28" t="s">
        <v>282</v>
      </c>
      <c r="T4" s="28" t="s">
        <v>283</v>
      </c>
      <c r="U4" s="28" t="s">
        <v>284</v>
      </c>
      <c r="V4" s="30" t="s">
        <v>285</v>
      </c>
      <c r="W4" s="30" t="s">
        <v>286</v>
      </c>
    </row>
    <row r="5" spans="1:23">
      <c r="A5" t="s">
        <v>101</v>
      </c>
      <c r="B5" s="5">
        <v>19958</v>
      </c>
      <c r="C5">
        <v>19051</v>
      </c>
      <c r="D5" s="27">
        <f>C5/B5</f>
        <v>0.95455456458562982</v>
      </c>
      <c r="E5" s="1">
        <f>C5^(3/2)/B5</f>
        <v>131.75273740575307</v>
      </c>
      <c r="G5" s="5" t="s">
        <v>96</v>
      </c>
      <c r="H5" s="5">
        <v>24041</v>
      </c>
      <c r="I5">
        <v>21319</v>
      </c>
      <c r="J5" s="27">
        <f t="shared" ref="J5:J25" si="0">I5/H5</f>
        <v>0.8867767563745268</v>
      </c>
      <c r="K5" s="1">
        <f t="shared" ref="K5:K25" si="1">I5^(3/2)/H5</f>
        <v>129.47851683024388</v>
      </c>
      <c r="M5" t="s">
        <v>17</v>
      </c>
      <c r="N5" s="4">
        <v>70900</v>
      </c>
      <c r="O5">
        <v>60600</v>
      </c>
      <c r="P5" s="27">
        <f t="shared" ref="P5:P22" si="2">O5/N5</f>
        <v>0.85472496473906912</v>
      </c>
      <c r="Q5" s="6">
        <f t="shared" ref="Q5:Q22" si="3">O5^(3/2)/N5</f>
        <v>210.40821937391354</v>
      </c>
      <c r="R5" s="5"/>
      <c r="S5" s="2" t="s">
        <v>35</v>
      </c>
      <c r="T5" s="15">
        <v>251000</v>
      </c>
      <c r="U5" s="5">
        <v>186000</v>
      </c>
      <c r="V5" s="27">
        <f t="shared" ref="V5:V10" si="4">U5/T5</f>
        <v>0.74103585657370519</v>
      </c>
      <c r="W5" s="6">
        <f t="shared" ref="W5:W10" si="5">U5^(3/2)/T5</f>
        <v>319.59184935694765</v>
      </c>
    </row>
    <row r="6" spans="1:23">
      <c r="A6" t="s">
        <v>222</v>
      </c>
      <c r="B6">
        <v>29480</v>
      </c>
      <c r="C6">
        <v>26770</v>
      </c>
      <c r="D6" s="27">
        <f>C6/B6</f>
        <v>0.90807327001356852</v>
      </c>
      <c r="E6" s="1">
        <f>C6^(3/2)/B6</f>
        <v>148.5747737524801</v>
      </c>
      <c r="G6" s="5" t="s">
        <v>97</v>
      </c>
      <c r="H6" s="5">
        <v>24041</v>
      </c>
      <c r="I6">
        <v>21319</v>
      </c>
      <c r="J6" s="27">
        <f t="shared" si="0"/>
        <v>0.8867767563745268</v>
      </c>
      <c r="K6" s="1">
        <f t="shared" si="1"/>
        <v>129.47851683024388</v>
      </c>
      <c r="M6" s="2" t="s">
        <v>21</v>
      </c>
      <c r="N6" s="15">
        <v>171700</v>
      </c>
      <c r="O6">
        <v>140000</v>
      </c>
      <c r="P6" s="27">
        <f t="shared" si="2"/>
        <v>0.81537565521258004</v>
      </c>
      <c r="Q6" s="6">
        <f t="shared" si="3"/>
        <v>305.0856343321787</v>
      </c>
      <c r="R6" s="5"/>
      <c r="S6" s="2" t="s">
        <v>39</v>
      </c>
      <c r="T6" s="15">
        <v>380000</v>
      </c>
      <c r="U6" s="5">
        <v>246000</v>
      </c>
      <c r="V6" s="27">
        <f t="shared" si="4"/>
        <v>0.64736842105263159</v>
      </c>
      <c r="W6" s="6">
        <f t="shared" si="5"/>
        <v>321.08429524618566</v>
      </c>
    </row>
    <row r="7" spans="1:23">
      <c r="A7" t="s">
        <v>224</v>
      </c>
      <c r="B7">
        <v>29480</v>
      </c>
      <c r="C7">
        <v>26770</v>
      </c>
      <c r="D7" s="27">
        <f>C7/B7</f>
        <v>0.90807327001356852</v>
      </c>
      <c r="E7" s="1">
        <f>C7^(3/2)/B7</f>
        <v>148.5747737524801</v>
      </c>
      <c r="G7" s="5" t="s">
        <v>98</v>
      </c>
      <c r="H7" s="5">
        <v>34019</v>
      </c>
      <c r="I7">
        <v>30390</v>
      </c>
      <c r="J7" s="27">
        <f t="shared" si="0"/>
        <v>0.89332431876304419</v>
      </c>
      <c r="K7" s="1">
        <f t="shared" si="1"/>
        <v>155.73079723296905</v>
      </c>
      <c r="M7" s="2" t="s">
        <v>25</v>
      </c>
      <c r="N7" s="15">
        <v>164000</v>
      </c>
      <c r="O7">
        <v>140000</v>
      </c>
      <c r="P7" s="27">
        <f t="shared" si="2"/>
        <v>0.85365853658536583</v>
      </c>
      <c r="Q7" s="6">
        <f t="shared" si="3"/>
        <v>319.40977691972608</v>
      </c>
      <c r="R7" s="5"/>
      <c r="S7" s="2" t="s">
        <v>41</v>
      </c>
      <c r="T7" s="15">
        <v>280000</v>
      </c>
      <c r="U7">
        <v>207000</v>
      </c>
      <c r="V7" s="27">
        <f t="shared" si="4"/>
        <v>0.73928571428571432</v>
      </c>
      <c r="W7" s="6">
        <f t="shared" si="5"/>
        <v>336.35468933971509</v>
      </c>
    </row>
    <row r="8" spans="1:23">
      <c r="A8" t="s">
        <v>227</v>
      </c>
      <c r="B8">
        <v>33110</v>
      </c>
      <c r="C8">
        <v>31525</v>
      </c>
      <c r="D8" s="27">
        <f>C8/B8</f>
        <v>0.9521292660827545</v>
      </c>
      <c r="E8" s="1">
        <f>C8^(3/2)/B8</f>
        <v>169.05322576756345</v>
      </c>
      <c r="G8" s="5" t="s">
        <v>99</v>
      </c>
      <c r="H8" s="5">
        <v>38330</v>
      </c>
      <c r="I8">
        <v>34020</v>
      </c>
      <c r="J8" s="27">
        <f t="shared" si="0"/>
        <v>0.88755543960344374</v>
      </c>
      <c r="K8" s="1">
        <f t="shared" si="1"/>
        <v>163.70526405017017</v>
      </c>
      <c r="M8" t="s">
        <v>26</v>
      </c>
      <c r="N8" s="7">
        <v>68000</v>
      </c>
      <c r="O8">
        <v>57500</v>
      </c>
      <c r="P8" s="27">
        <f t="shared" si="2"/>
        <v>0.84558823529411764</v>
      </c>
      <c r="Q8" s="6">
        <f t="shared" si="3"/>
        <v>202.76493572829531</v>
      </c>
      <c r="R8" s="5"/>
      <c r="S8" s="2" t="s">
        <v>42</v>
      </c>
      <c r="T8" s="15">
        <v>316000</v>
      </c>
      <c r="U8">
        <v>236000</v>
      </c>
      <c r="V8" s="27">
        <f t="shared" si="4"/>
        <v>0.74683544303797467</v>
      </c>
      <c r="W8" s="6">
        <f t="shared" si="5"/>
        <v>362.81139761416534</v>
      </c>
    </row>
    <row r="9" spans="1:23">
      <c r="A9" t="s">
        <v>243</v>
      </c>
      <c r="B9">
        <v>15500</v>
      </c>
      <c r="C9">
        <v>15500</v>
      </c>
      <c r="D9" s="27">
        <f>C9/B9</f>
        <v>1</v>
      </c>
      <c r="E9" s="1">
        <f>C9^(3/2)/B9</f>
        <v>124.49899597988744</v>
      </c>
      <c r="G9" s="5" t="s">
        <v>100</v>
      </c>
      <c r="H9" s="5">
        <v>41640</v>
      </c>
      <c r="I9">
        <v>36968</v>
      </c>
      <c r="J9" s="27">
        <f t="shared" si="0"/>
        <v>0.88780019212295869</v>
      </c>
      <c r="K9" s="1">
        <f t="shared" si="1"/>
        <v>170.69791342645516</v>
      </c>
      <c r="M9" s="5" t="s">
        <v>28</v>
      </c>
      <c r="N9" s="7">
        <v>75500</v>
      </c>
      <c r="O9">
        <v>63900</v>
      </c>
      <c r="P9" s="27">
        <f t="shared" si="2"/>
        <v>0.84635761589403968</v>
      </c>
      <c r="Q9" s="6">
        <f t="shared" si="3"/>
        <v>213.94608099574987</v>
      </c>
      <c r="R9" s="5"/>
      <c r="S9" s="2" t="s">
        <v>84</v>
      </c>
      <c r="T9" s="2">
        <v>347452</v>
      </c>
      <c r="U9">
        <v>223168</v>
      </c>
      <c r="V9" s="27">
        <f t="shared" si="4"/>
        <v>0.64229879235117371</v>
      </c>
      <c r="W9" s="6">
        <f t="shared" si="5"/>
        <v>303.42619158591464</v>
      </c>
    </row>
    <row r="10" spans="1:23">
      <c r="D10" s="33">
        <f>SUM(D5:D9)/5</f>
        <v>0.94456607413910432</v>
      </c>
      <c r="E10" s="34">
        <f>SUM(E5:E8)/5</f>
        <v>119.59110213565535</v>
      </c>
      <c r="G10" s="2" t="s">
        <v>19</v>
      </c>
      <c r="H10" s="15">
        <v>165000</v>
      </c>
      <c r="I10">
        <v>134000</v>
      </c>
      <c r="J10" s="27">
        <f t="shared" si="0"/>
        <v>0.81212121212121213</v>
      </c>
      <c r="K10" s="1">
        <f t="shared" si="1"/>
        <v>297.28517565756317</v>
      </c>
      <c r="M10" s="5" t="s">
        <v>30</v>
      </c>
      <c r="N10" s="7">
        <v>79000</v>
      </c>
      <c r="O10">
        <v>67400</v>
      </c>
      <c r="P10" s="27">
        <f t="shared" si="2"/>
        <v>0.85316455696202531</v>
      </c>
      <c r="Q10" s="6">
        <f t="shared" si="3"/>
        <v>221.49440152895201</v>
      </c>
      <c r="R10" s="5"/>
      <c r="S10" s="2" t="s">
        <v>87</v>
      </c>
      <c r="T10" s="2">
        <v>352400</v>
      </c>
      <c r="U10">
        <v>223168</v>
      </c>
      <c r="V10" s="27">
        <f t="shared" si="4"/>
        <v>0.63328036322360959</v>
      </c>
      <c r="W10" s="6">
        <f t="shared" si="5"/>
        <v>299.1658261036016</v>
      </c>
    </row>
    <row r="11" spans="1:23">
      <c r="A11" s="5"/>
      <c r="B11" s="5"/>
      <c r="C11" s="5"/>
      <c r="D11" s="5"/>
      <c r="E11" s="5"/>
      <c r="G11" s="5" t="s">
        <v>48</v>
      </c>
      <c r="H11">
        <v>151500</v>
      </c>
      <c r="I11">
        <v>112000</v>
      </c>
      <c r="J11" s="27">
        <f t="shared" si="0"/>
        <v>0.73927392739273923</v>
      </c>
      <c r="K11" s="1">
        <f t="shared" si="1"/>
        <v>247.40837748334368</v>
      </c>
      <c r="M11" t="s">
        <v>32</v>
      </c>
      <c r="N11" s="7">
        <v>97000</v>
      </c>
      <c r="O11">
        <v>79200</v>
      </c>
      <c r="P11" s="27">
        <f t="shared" si="2"/>
        <v>0.81649484536082473</v>
      </c>
      <c r="Q11" s="6">
        <f t="shared" si="3"/>
        <v>229.78201742970049</v>
      </c>
      <c r="R11" s="5"/>
      <c r="V11" s="33">
        <f>SUM(V5:V10)/6</f>
        <v>0.69168409842080159</v>
      </c>
      <c r="W11" s="34">
        <f>SUM(W5:W10)/6</f>
        <v>323.73904154108834</v>
      </c>
    </row>
    <row r="12" spans="1:23">
      <c r="A12" s="5"/>
      <c r="B12" s="5"/>
      <c r="C12" s="5"/>
      <c r="D12" s="5"/>
      <c r="E12" s="5"/>
      <c r="G12" s="5" t="s">
        <v>51</v>
      </c>
      <c r="H12">
        <v>54884</v>
      </c>
      <c r="I12">
        <v>49900</v>
      </c>
      <c r="J12" s="27">
        <f t="shared" si="0"/>
        <v>0.90919029225275128</v>
      </c>
      <c r="K12" s="1">
        <f t="shared" si="1"/>
        <v>203.09772691386624</v>
      </c>
      <c r="M12" s="2" t="s">
        <v>36</v>
      </c>
      <c r="N12" s="15">
        <v>251000</v>
      </c>
      <c r="O12">
        <v>191000</v>
      </c>
      <c r="P12" s="27">
        <f t="shared" si="2"/>
        <v>0.76095617529880477</v>
      </c>
      <c r="Q12" s="6">
        <f t="shared" si="3"/>
        <v>332.56483794675097</v>
      </c>
      <c r="R12" s="5"/>
      <c r="S12" s="5"/>
      <c r="T12" s="5"/>
      <c r="U12" s="5"/>
    </row>
    <row r="13" spans="1:23">
      <c r="A13" s="5"/>
      <c r="B13" s="5"/>
      <c r="C13" s="5"/>
      <c r="D13" s="5"/>
      <c r="E13" s="5"/>
      <c r="G13" t="s">
        <v>52</v>
      </c>
      <c r="H13">
        <v>104000</v>
      </c>
      <c r="I13">
        <v>79380</v>
      </c>
      <c r="J13" s="27">
        <f t="shared" si="0"/>
        <v>0.76326923076923081</v>
      </c>
      <c r="K13" s="1">
        <f t="shared" si="1"/>
        <v>215.04695752688028</v>
      </c>
      <c r="M13" s="2" t="s">
        <v>40</v>
      </c>
      <c r="N13" s="15">
        <v>380000</v>
      </c>
      <c r="O13">
        <v>265000</v>
      </c>
      <c r="P13" s="27">
        <f t="shared" si="2"/>
        <v>0.69736842105263153</v>
      </c>
      <c r="Q13" s="6">
        <f t="shared" si="3"/>
        <v>358.99236675809942</v>
      </c>
      <c r="R13" s="5"/>
      <c r="S13" s="5"/>
      <c r="T13" s="5"/>
      <c r="U13" s="5"/>
    </row>
    <row r="14" spans="1:23">
      <c r="A14" s="5"/>
      <c r="B14" s="5"/>
      <c r="C14" s="5"/>
      <c r="D14" s="5"/>
      <c r="E14" s="5"/>
      <c r="G14" t="s">
        <v>55</v>
      </c>
      <c r="H14">
        <v>95100</v>
      </c>
      <c r="I14">
        <v>79150</v>
      </c>
      <c r="J14" s="27">
        <f t="shared" si="0"/>
        <v>0.83228180862250267</v>
      </c>
      <c r="K14" s="1">
        <f t="shared" si="1"/>
        <v>234.15091641822855</v>
      </c>
      <c r="M14" s="2" t="s">
        <v>43</v>
      </c>
      <c r="N14" s="15">
        <v>575000</v>
      </c>
      <c r="O14">
        <v>394000</v>
      </c>
      <c r="P14" s="27">
        <f t="shared" si="2"/>
        <v>0.68521739130434778</v>
      </c>
      <c r="Q14" s="6">
        <f t="shared" si="3"/>
        <v>430.10697750478204</v>
      </c>
      <c r="R14" s="5"/>
      <c r="S14" s="5"/>
      <c r="T14" s="5"/>
      <c r="U14" s="5"/>
    </row>
    <row r="15" spans="1:23">
      <c r="G15" s="5" t="s">
        <v>64</v>
      </c>
      <c r="H15">
        <v>85139</v>
      </c>
      <c r="I15">
        <v>66361</v>
      </c>
      <c r="J15" s="27">
        <f t="shared" si="0"/>
        <v>0.77944302845934299</v>
      </c>
      <c r="K15" s="1">
        <f t="shared" si="1"/>
        <v>200.78942584810383</v>
      </c>
      <c r="M15" s="5" t="s">
        <v>47</v>
      </c>
      <c r="N15">
        <v>151500</v>
      </c>
      <c r="O15">
        <v>112000</v>
      </c>
      <c r="P15" s="27">
        <f t="shared" si="2"/>
        <v>0.73927392739273923</v>
      </c>
      <c r="Q15" s="6">
        <f t="shared" si="3"/>
        <v>247.40837748334368</v>
      </c>
      <c r="R15" s="5"/>
      <c r="S15" s="5"/>
      <c r="T15" s="5"/>
      <c r="U15" s="5"/>
    </row>
    <row r="16" spans="1:23">
      <c r="G16" t="s">
        <v>117</v>
      </c>
      <c r="H16">
        <v>20000</v>
      </c>
      <c r="I16">
        <v>18500</v>
      </c>
      <c r="J16" s="27">
        <f t="shared" si="0"/>
        <v>0.92500000000000004</v>
      </c>
      <c r="K16" s="1">
        <f t="shared" si="1"/>
        <v>125.81360220580268</v>
      </c>
      <c r="M16" t="s">
        <v>53</v>
      </c>
      <c r="N16">
        <v>106200</v>
      </c>
      <c r="O16">
        <v>79379</v>
      </c>
      <c r="P16" s="27">
        <f t="shared" si="2"/>
        <v>0.74744821092278724</v>
      </c>
      <c r="Q16" s="6">
        <f t="shared" si="3"/>
        <v>210.58814470130758</v>
      </c>
      <c r="R16" s="5"/>
      <c r="S16" s="5"/>
      <c r="T16" s="5"/>
      <c r="U16" s="5"/>
    </row>
    <row r="17" spans="2:21">
      <c r="G17" t="s">
        <v>118</v>
      </c>
      <c r="H17">
        <v>21100</v>
      </c>
      <c r="I17">
        <v>18700</v>
      </c>
      <c r="J17" s="27">
        <f t="shared" si="0"/>
        <v>0.88625592417061616</v>
      </c>
      <c r="K17" s="1">
        <f t="shared" si="1"/>
        <v>121.19367487820674</v>
      </c>
      <c r="M17" s="5" t="s">
        <v>68</v>
      </c>
      <c r="N17">
        <v>89765</v>
      </c>
      <c r="O17">
        <v>74344</v>
      </c>
      <c r="P17" s="27">
        <f t="shared" si="2"/>
        <v>0.82820698490502975</v>
      </c>
      <c r="Q17" s="6">
        <f t="shared" si="3"/>
        <v>225.81971293745019</v>
      </c>
      <c r="R17" s="5"/>
      <c r="S17" s="5"/>
      <c r="T17" s="5"/>
      <c r="U17" s="5"/>
    </row>
    <row r="18" spans="2:21">
      <c r="G18" t="s">
        <v>119</v>
      </c>
      <c r="H18">
        <v>24100</v>
      </c>
      <c r="I18">
        <v>20000</v>
      </c>
      <c r="J18" s="27">
        <f t="shared" si="0"/>
        <v>0.82987551867219922</v>
      </c>
      <c r="K18" s="1">
        <f t="shared" si="1"/>
        <v>117.36212135876293</v>
      </c>
      <c r="M18" s="2" t="s">
        <v>74</v>
      </c>
      <c r="N18" s="2">
        <v>447700</v>
      </c>
      <c r="O18">
        <v>312000</v>
      </c>
      <c r="P18" s="27">
        <f t="shared" si="2"/>
        <v>0.69689524234978784</v>
      </c>
      <c r="Q18" s="6">
        <f t="shared" si="3"/>
        <v>389.26449798131881</v>
      </c>
      <c r="R18" s="5"/>
      <c r="S18" s="5"/>
      <c r="T18" s="5"/>
      <c r="U18" s="5"/>
    </row>
    <row r="19" spans="2:21">
      <c r="G19" s="5" t="s">
        <v>122</v>
      </c>
      <c r="H19">
        <v>38600</v>
      </c>
      <c r="I19">
        <v>33300</v>
      </c>
      <c r="J19" s="27">
        <f t="shared" si="0"/>
        <v>0.86269430051813467</v>
      </c>
      <c r="K19" s="1">
        <f t="shared" si="1"/>
        <v>157.42693698880652</v>
      </c>
      <c r="M19" t="s">
        <v>76</v>
      </c>
      <c r="N19">
        <v>123830</v>
      </c>
      <c r="O19">
        <v>101600</v>
      </c>
      <c r="P19" s="27">
        <f t="shared" si="2"/>
        <v>0.82047968989744002</v>
      </c>
      <c r="Q19" s="6">
        <f t="shared" si="3"/>
        <v>261.52589016744577</v>
      </c>
      <c r="R19" s="5"/>
      <c r="S19" s="5"/>
      <c r="T19" s="5"/>
      <c r="U19" s="5"/>
    </row>
    <row r="20" spans="2:21">
      <c r="G20" s="5" t="s">
        <v>123</v>
      </c>
      <c r="H20">
        <v>40370</v>
      </c>
      <c r="I20">
        <v>34100</v>
      </c>
      <c r="J20" s="27">
        <f t="shared" si="0"/>
        <v>0.84468664850136244</v>
      </c>
      <c r="K20" s="1">
        <f t="shared" si="1"/>
        <v>155.98140182321546</v>
      </c>
      <c r="M20" s="2" t="s">
        <v>81</v>
      </c>
      <c r="N20" s="2">
        <v>204100</v>
      </c>
      <c r="O20">
        <v>158760</v>
      </c>
      <c r="P20" s="27">
        <f t="shared" si="2"/>
        <v>0.77785399314061732</v>
      </c>
      <c r="Q20" s="6">
        <f t="shared" si="3"/>
        <v>309.93357847804822</v>
      </c>
      <c r="R20" s="5"/>
      <c r="S20" s="5"/>
      <c r="T20" s="5"/>
      <c r="U20" s="5"/>
    </row>
    <row r="21" spans="2:21">
      <c r="G21" s="5" t="s">
        <v>124</v>
      </c>
      <c r="H21">
        <v>51800</v>
      </c>
      <c r="I21">
        <v>44000</v>
      </c>
      <c r="J21" s="27">
        <f t="shared" si="0"/>
        <v>0.84942084942084939</v>
      </c>
      <c r="K21" s="1">
        <f t="shared" si="1"/>
        <v>178.17602053855873</v>
      </c>
      <c r="M21" s="2" t="s">
        <v>88</v>
      </c>
      <c r="N21" s="2">
        <v>352400</v>
      </c>
      <c r="O21">
        <v>266000</v>
      </c>
      <c r="P21" s="27">
        <f t="shared" si="2"/>
        <v>0.75482406356413168</v>
      </c>
      <c r="Q21" s="6">
        <f t="shared" si="3"/>
        <v>389.30192859120893</v>
      </c>
      <c r="R21" s="5"/>
      <c r="S21" s="5"/>
      <c r="T21" s="5"/>
      <c r="U21" s="5"/>
    </row>
    <row r="22" spans="2:21">
      <c r="G22" s="5" t="s">
        <v>125</v>
      </c>
      <c r="H22">
        <v>52290</v>
      </c>
      <c r="I22">
        <v>45800</v>
      </c>
      <c r="J22" s="27">
        <f t="shared" si="0"/>
        <v>0.87588449034232163</v>
      </c>
      <c r="K22" s="1">
        <f t="shared" si="1"/>
        <v>187.44746659087713</v>
      </c>
      <c r="M22" s="2" t="s">
        <v>91</v>
      </c>
      <c r="N22" s="2">
        <v>254011</v>
      </c>
      <c r="O22">
        <v>202000</v>
      </c>
      <c r="P22" s="27">
        <f t="shared" si="2"/>
        <v>0.79524115097377668</v>
      </c>
      <c r="Q22" s="6">
        <f t="shared" si="3"/>
        <v>357.41644424511736</v>
      </c>
      <c r="R22" s="5"/>
      <c r="S22" s="5"/>
      <c r="T22" s="5"/>
      <c r="U22" s="5"/>
    </row>
    <row r="23" spans="2:21">
      <c r="G23" t="s">
        <v>126</v>
      </c>
      <c r="H23">
        <v>44800</v>
      </c>
      <c r="I23">
        <v>40000</v>
      </c>
      <c r="J23" s="27">
        <f t="shared" si="0"/>
        <v>0.8928571428571429</v>
      </c>
      <c r="K23" s="1">
        <f t="shared" si="1"/>
        <v>178.57142857142821</v>
      </c>
      <c r="M23" s="5"/>
      <c r="N23" s="5"/>
      <c r="P23" s="33">
        <f>SUM(P5:P22)/18</f>
        <v>0.78828498115833978</v>
      </c>
      <c r="Q23" s="34">
        <f>SUM(Q5:Q22)/18</f>
        <v>289.76743461685493</v>
      </c>
      <c r="R23" s="5"/>
      <c r="S23" s="5"/>
      <c r="T23" s="5"/>
      <c r="U23" s="5"/>
    </row>
    <row r="24" spans="2:21">
      <c r="B24" s="5"/>
      <c r="C24" s="5"/>
      <c r="D24" s="5"/>
      <c r="E24" s="5"/>
      <c r="G24" t="s">
        <v>127</v>
      </c>
      <c r="H24">
        <v>56400</v>
      </c>
      <c r="I24">
        <v>49050</v>
      </c>
      <c r="J24" s="27">
        <f t="shared" si="0"/>
        <v>0.86968085106382975</v>
      </c>
      <c r="K24" s="1">
        <f t="shared" si="1"/>
        <v>192.61025827246021</v>
      </c>
      <c r="M24" s="5"/>
      <c r="N24" s="20"/>
      <c r="O24" s="5"/>
      <c r="P24" s="5"/>
      <c r="Q24" s="5"/>
      <c r="R24" s="5"/>
      <c r="S24" s="5"/>
      <c r="T24" s="5"/>
      <c r="U24" s="5"/>
    </row>
    <row r="25" spans="2:21">
      <c r="B25" s="5"/>
      <c r="C25" s="5"/>
      <c r="D25" s="5"/>
      <c r="E25" s="5"/>
      <c r="G25" t="s">
        <v>128</v>
      </c>
      <c r="H25">
        <v>61500</v>
      </c>
      <c r="I25">
        <v>54000</v>
      </c>
      <c r="J25" s="27">
        <f t="shared" si="0"/>
        <v>0.87804878048780488</v>
      </c>
      <c r="K25" s="1">
        <f t="shared" si="1"/>
        <v>204.04009823921979</v>
      </c>
      <c r="M25" s="5"/>
      <c r="N25" s="20"/>
      <c r="O25" s="5"/>
      <c r="P25" s="5"/>
      <c r="Q25" s="5"/>
      <c r="R25" s="5"/>
      <c r="S25" s="5"/>
      <c r="T25" s="5"/>
      <c r="U25" s="5"/>
    </row>
    <row r="26" spans="2:21">
      <c r="C26" s="5"/>
      <c r="D26" s="5"/>
      <c r="E26" s="5"/>
      <c r="J26" s="33">
        <f ca="1">SUM(J5:J26)/21</f>
        <v>0.89961087344452717</v>
      </c>
      <c r="K26" s="34">
        <f ca="1">SUM(K5:K26)/21</f>
        <v>188.27462988427033</v>
      </c>
      <c r="M26" s="5"/>
      <c r="N26" s="5"/>
      <c r="O26" s="5"/>
      <c r="P26" s="5"/>
      <c r="Q26" s="5"/>
      <c r="R26" s="5"/>
      <c r="S26" s="5"/>
      <c r="T26" s="5"/>
      <c r="U26" s="5"/>
    </row>
  </sheetData>
  <mergeCells count="4">
    <mergeCell ref="S3:W3"/>
    <mergeCell ref="M3:Q3"/>
    <mergeCell ref="G3:K3"/>
    <mergeCell ref="A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4"/>
  <sheetViews>
    <sheetView zoomScaleNormal="100" workbookViewId="0">
      <selection activeCell="A2" sqref="A2"/>
    </sheetView>
  </sheetViews>
  <sheetFormatPr baseColWidth="10" defaultColWidth="11" defaultRowHeight="15.75"/>
  <cols>
    <col min="1" max="1" width="20.875" customWidth="1"/>
    <col min="4" max="4" width="29.625" bestFit="1" customWidth="1"/>
  </cols>
  <sheetData>
    <row r="1" spans="1:5" ht="45">
      <c r="A1" s="53" t="s">
        <v>287</v>
      </c>
    </row>
    <row r="3" spans="1:5">
      <c r="A3" s="28" t="s">
        <v>288</v>
      </c>
      <c r="B3" s="46" t="s">
        <v>289</v>
      </c>
      <c r="C3" s="46" t="s">
        <v>290</v>
      </c>
      <c r="D3" s="47" t="s">
        <v>291</v>
      </c>
      <c r="E3" s="28"/>
    </row>
    <row r="4" spans="1:5">
      <c r="A4" s="2" t="s">
        <v>292</v>
      </c>
      <c r="B4" s="39">
        <v>2.61</v>
      </c>
      <c r="C4" s="39">
        <v>39.357175398498825</v>
      </c>
      <c r="D4" s="36" t="s">
        <v>293</v>
      </c>
    </row>
    <row r="5" spans="1:5">
      <c r="A5" s="2" t="s">
        <v>294</v>
      </c>
      <c r="B5" s="40">
        <v>1.01</v>
      </c>
      <c r="C5" s="39">
        <v>40.955315248013626</v>
      </c>
      <c r="D5" s="36" t="s">
        <v>294</v>
      </c>
    </row>
    <row r="6" spans="1:5">
      <c r="A6" s="2" t="s">
        <v>295</v>
      </c>
      <c r="B6" s="39">
        <v>2.52</v>
      </c>
      <c r="C6" s="39">
        <v>50.60316440982448</v>
      </c>
      <c r="D6" s="36" t="s">
        <v>25</v>
      </c>
    </row>
    <row r="7" spans="1:5">
      <c r="A7" s="5" t="s">
        <v>296</v>
      </c>
      <c r="B7" s="41">
        <v>0.18</v>
      </c>
      <c r="C7" s="42">
        <v>57.599999012306561</v>
      </c>
      <c r="D7" s="37" t="s">
        <v>297</v>
      </c>
    </row>
    <row r="8" spans="1:5">
      <c r="A8" s="2" t="s">
        <v>298</v>
      </c>
      <c r="B8" s="39">
        <v>0.4</v>
      </c>
      <c r="C8" s="39">
        <v>35.194332543772269</v>
      </c>
      <c r="D8" s="36" t="s">
        <v>34</v>
      </c>
    </row>
    <row r="9" spans="1:5">
      <c r="A9" s="2" t="s">
        <v>299</v>
      </c>
      <c r="B9" s="39">
        <v>0.59</v>
      </c>
      <c r="C9" s="39">
        <v>39.962786449354574</v>
      </c>
      <c r="D9" s="36" t="s">
        <v>38</v>
      </c>
    </row>
    <row r="10" spans="1:5">
      <c r="A10" s="5"/>
      <c r="B10" s="42"/>
      <c r="C10" s="43"/>
      <c r="D10" s="37"/>
    </row>
    <row r="11" spans="1:5">
      <c r="A11" s="5" t="s">
        <v>300</v>
      </c>
      <c r="B11" s="42">
        <v>8.9</v>
      </c>
      <c r="C11" s="44">
        <v>31.822403600382092</v>
      </c>
      <c r="D11" s="37" t="s">
        <v>48</v>
      </c>
    </row>
    <row r="12" spans="1:5">
      <c r="A12" s="5" t="s">
        <v>301</v>
      </c>
      <c r="B12" s="42">
        <v>1.24</v>
      </c>
      <c r="C12" s="42">
        <v>50.250845187266393</v>
      </c>
      <c r="D12" s="37" t="s">
        <v>55</v>
      </c>
    </row>
    <row r="13" spans="1:5">
      <c r="A13" s="5" t="s">
        <v>302</v>
      </c>
      <c r="B13" s="41">
        <v>1.8</v>
      </c>
      <c r="C13" s="45">
        <v>66.88</v>
      </c>
      <c r="D13" s="37" t="s">
        <v>57</v>
      </c>
    </row>
    <row r="14" spans="1:5">
      <c r="A14" s="5" t="s">
        <v>303</v>
      </c>
      <c r="B14" s="42">
        <v>0.76</v>
      </c>
      <c r="C14" s="42">
        <v>72.318524791308846</v>
      </c>
      <c r="D14" s="37" t="s">
        <v>58</v>
      </c>
    </row>
    <row r="15" spans="1:5">
      <c r="A15" s="5" t="s">
        <v>304</v>
      </c>
      <c r="B15" s="42">
        <v>0.18</v>
      </c>
      <c r="C15" s="42">
        <v>56.811725146427555</v>
      </c>
      <c r="D15" s="37" t="s">
        <v>63</v>
      </c>
    </row>
    <row r="16" spans="1:5">
      <c r="A16" s="5" t="s">
        <v>305</v>
      </c>
      <c r="B16" s="42">
        <v>7.21</v>
      </c>
      <c r="C16" s="42">
        <v>57.427337689306945</v>
      </c>
      <c r="D16" s="37" t="s">
        <v>306</v>
      </c>
    </row>
    <row r="17" spans="1:4">
      <c r="A17" s="2" t="s">
        <v>307</v>
      </c>
      <c r="B17" s="39">
        <v>2.85</v>
      </c>
      <c r="C17" s="39">
        <v>32.706238801565355</v>
      </c>
      <c r="D17" s="36" t="s">
        <v>71</v>
      </c>
    </row>
    <row r="18" spans="1:4">
      <c r="A18" s="2" t="s">
        <v>73</v>
      </c>
      <c r="B18" s="39">
        <v>1.1499999999999999</v>
      </c>
      <c r="C18" s="39">
        <v>34.316321938825752</v>
      </c>
      <c r="D18" s="36" t="s">
        <v>73</v>
      </c>
    </row>
    <row r="19" spans="1:4">
      <c r="A19" s="5" t="s">
        <v>308</v>
      </c>
      <c r="B19" s="42">
        <v>0.27</v>
      </c>
      <c r="C19" s="42">
        <v>45.871808544749669</v>
      </c>
      <c r="D19" s="37" t="s">
        <v>75</v>
      </c>
    </row>
    <row r="20" spans="1:4">
      <c r="A20" s="2" t="s">
        <v>309</v>
      </c>
      <c r="B20" s="39">
        <v>0.56999999999999995</v>
      </c>
      <c r="C20" s="39">
        <v>39.195791572507275</v>
      </c>
      <c r="D20" s="36" t="s">
        <v>80</v>
      </c>
    </row>
    <row r="21" spans="1:4">
      <c r="A21" s="2" t="s">
        <v>310</v>
      </c>
      <c r="B21" s="39">
        <v>0.38</v>
      </c>
      <c r="C21" s="39">
        <v>38.50721908960589</v>
      </c>
      <c r="D21" s="36" t="s">
        <v>86</v>
      </c>
    </row>
    <row r="22" spans="1:4">
      <c r="A22" s="5"/>
      <c r="B22" s="42"/>
      <c r="C22" s="44"/>
      <c r="D22" s="37"/>
    </row>
    <row r="23" spans="1:4">
      <c r="A23" s="5" t="s">
        <v>311</v>
      </c>
      <c r="B23" s="42">
        <v>5.89</v>
      </c>
      <c r="C23" s="44">
        <v>32.589159392289027</v>
      </c>
      <c r="D23" s="37" t="s">
        <v>312</v>
      </c>
    </row>
    <row r="24" spans="1:4">
      <c r="A24" s="5" t="s">
        <v>313</v>
      </c>
      <c r="B24" s="41">
        <v>1.47</v>
      </c>
      <c r="C24" s="42">
        <v>54.621709270380698</v>
      </c>
      <c r="D24" s="37" t="s">
        <v>314</v>
      </c>
    </row>
    <row r="25" spans="1:4">
      <c r="A25" s="2" t="s">
        <v>315</v>
      </c>
      <c r="B25" s="40">
        <v>2.99</v>
      </c>
      <c r="C25" s="39">
        <v>40.368631403385955</v>
      </c>
      <c r="D25" s="38" t="s">
        <v>316</v>
      </c>
    </row>
    <row r="26" spans="1:4">
      <c r="A26" s="5" t="s">
        <v>317</v>
      </c>
      <c r="B26" s="41">
        <v>3.42</v>
      </c>
      <c r="C26" s="42">
        <v>43.804905107106073</v>
      </c>
      <c r="D26" s="37" t="s">
        <v>318</v>
      </c>
    </row>
    <row r="27" spans="1:4">
      <c r="A27" s="5" t="s">
        <v>319</v>
      </c>
      <c r="B27" s="41">
        <v>0.74</v>
      </c>
      <c r="C27" s="42">
        <v>56.971815538610258</v>
      </c>
      <c r="D27" s="37" t="s">
        <v>320</v>
      </c>
    </row>
    <row r="28" spans="1:4">
      <c r="B28" s="41"/>
      <c r="C28" s="43"/>
      <c r="D28" s="37"/>
    </row>
    <row r="29" spans="1:4">
      <c r="A29" s="5" t="s">
        <v>321</v>
      </c>
      <c r="B29" s="41">
        <v>4.5</v>
      </c>
      <c r="C29" s="44">
        <v>44.15</v>
      </c>
      <c r="D29" s="38" t="s">
        <v>322</v>
      </c>
    </row>
    <row r="30" spans="1:4">
      <c r="A30" s="5" t="s">
        <v>323</v>
      </c>
      <c r="B30" s="41">
        <v>1.23</v>
      </c>
      <c r="C30" s="42">
        <v>50.66906326988623</v>
      </c>
      <c r="D30" s="38" t="s">
        <v>324</v>
      </c>
    </row>
    <row r="31" spans="1:4">
      <c r="A31" s="5"/>
      <c r="B31" s="41"/>
      <c r="C31" s="43"/>
      <c r="D31" s="37"/>
    </row>
    <row r="32" spans="1:4">
      <c r="A32" s="5" t="s">
        <v>325</v>
      </c>
      <c r="B32" s="41">
        <v>1.52</v>
      </c>
      <c r="C32" s="42">
        <v>62.069538659902243</v>
      </c>
      <c r="D32" s="38" t="s">
        <v>326</v>
      </c>
    </row>
    <row r="33" spans="1:4">
      <c r="A33" s="5"/>
      <c r="B33" s="41"/>
      <c r="C33" s="43"/>
      <c r="D33" s="37"/>
    </row>
    <row r="34" spans="1:4">
      <c r="A34" s="5" t="s">
        <v>327</v>
      </c>
      <c r="B34" s="41">
        <v>0.23</v>
      </c>
      <c r="C34" s="42">
        <v>65.099543639443269</v>
      </c>
      <c r="D34" s="37" t="s">
        <v>123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Q43"/>
  <sheetViews>
    <sheetView workbookViewId="0"/>
  </sheetViews>
  <sheetFormatPr baseColWidth="10" defaultColWidth="11" defaultRowHeight="15.75"/>
  <cols>
    <col min="4" max="4" width="20.125" bestFit="1" customWidth="1"/>
    <col min="5" max="5" width="20.5" bestFit="1" customWidth="1"/>
    <col min="13" max="13" width="20.125" bestFit="1" customWidth="1"/>
    <col min="14" max="14" width="20.5" bestFit="1" customWidth="1"/>
  </cols>
  <sheetData>
    <row r="3" spans="1:17">
      <c r="A3" s="56" t="s">
        <v>328</v>
      </c>
      <c r="B3" s="56"/>
      <c r="C3" s="56"/>
      <c r="D3" s="56"/>
      <c r="E3" s="56"/>
      <c r="F3" s="56"/>
      <c r="G3" s="56"/>
      <c r="H3" s="56"/>
      <c r="J3" s="56" t="s">
        <v>329</v>
      </c>
      <c r="K3" s="56"/>
      <c r="L3" s="56"/>
      <c r="M3" s="56"/>
      <c r="N3" s="56"/>
      <c r="O3" s="56"/>
      <c r="P3" s="56"/>
      <c r="Q3" s="56"/>
    </row>
    <row r="4" spans="1:17">
      <c r="D4" t="s">
        <v>330</v>
      </c>
      <c r="E4" t="s">
        <v>331</v>
      </c>
      <c r="M4" t="s">
        <v>332</v>
      </c>
      <c r="N4" t="s">
        <v>331</v>
      </c>
    </row>
    <row r="5" spans="1:17">
      <c r="A5" s="28" t="s">
        <v>2</v>
      </c>
      <c r="B5" s="47" t="s">
        <v>14</v>
      </c>
      <c r="C5" s="47" t="s">
        <v>333</v>
      </c>
      <c r="D5" s="47" t="s">
        <v>334</v>
      </c>
      <c r="E5" s="47" t="s">
        <v>335</v>
      </c>
      <c r="F5" s="47" t="s">
        <v>336</v>
      </c>
      <c r="G5" s="47" t="s">
        <v>337</v>
      </c>
      <c r="H5" s="47" t="s">
        <v>338</v>
      </c>
      <c r="J5" s="28" t="s">
        <v>2</v>
      </c>
      <c r="K5" s="28" t="s">
        <v>14</v>
      </c>
      <c r="L5" s="28" t="s">
        <v>333</v>
      </c>
      <c r="M5" s="28" t="s">
        <v>334</v>
      </c>
      <c r="N5" s="28" t="s">
        <v>335</v>
      </c>
      <c r="O5" s="28" t="s">
        <v>336</v>
      </c>
      <c r="P5" s="28" t="s">
        <v>337</v>
      </c>
      <c r="Q5" s="28" t="s">
        <v>338</v>
      </c>
    </row>
    <row r="6" spans="1:17">
      <c r="A6" t="s">
        <v>15</v>
      </c>
      <c r="B6" s="50">
        <v>0.33472749272630048</v>
      </c>
      <c r="C6" s="50">
        <v>2.9875048262548263</v>
      </c>
      <c r="D6" s="1">
        <v>58.832809027343941</v>
      </c>
      <c r="E6" s="1">
        <v>241.9347015787524</v>
      </c>
      <c r="F6" s="6">
        <v>183.10189255140847</v>
      </c>
      <c r="G6" s="1">
        <v>17.748069033765503</v>
      </c>
      <c r="H6" s="1">
        <v>158.40480106136246</v>
      </c>
      <c r="J6" s="2" t="s">
        <v>19</v>
      </c>
      <c r="K6" s="51">
        <v>0.28418744015074288</v>
      </c>
      <c r="L6" s="51">
        <v>3.5188043478260873</v>
      </c>
      <c r="M6" s="3">
        <v>62.524478964242718</v>
      </c>
      <c r="N6" s="3">
        <v>241.91795038483605</v>
      </c>
      <c r="O6" s="3">
        <v>179.39347142059333</v>
      </c>
      <c r="P6" s="3">
        <v>11.184814928063174</v>
      </c>
      <c r="Q6" s="3">
        <v>138.4901999103916</v>
      </c>
    </row>
    <row r="7" spans="1:17">
      <c r="A7" t="s">
        <v>17</v>
      </c>
      <c r="B7" s="50">
        <v>0.29790274740521244</v>
      </c>
      <c r="C7" s="50">
        <v>3.3568001930501929</v>
      </c>
      <c r="D7" s="1">
        <v>62.363146999158353</v>
      </c>
      <c r="E7" s="1">
        <v>241.9347015787524</v>
      </c>
      <c r="F7" s="6">
        <v>179.57155457959405</v>
      </c>
      <c r="G7" s="1">
        <v>17.748069033765507</v>
      </c>
      <c r="H7" s="1">
        <v>199.98715042991839</v>
      </c>
      <c r="J7" s="2" t="s">
        <v>21</v>
      </c>
      <c r="K7" s="51">
        <v>0.32059331135488078</v>
      </c>
      <c r="L7" s="51">
        <v>3.1192166666666665</v>
      </c>
      <c r="M7" s="3">
        <v>63.781283834778733</v>
      </c>
      <c r="N7" s="3">
        <v>241.91795038483605</v>
      </c>
      <c r="O7" s="3">
        <v>178.13666655005733</v>
      </c>
      <c r="P7" s="3">
        <v>13.13000013294373</v>
      </c>
      <c r="Q7" s="3">
        <v>127.74850191019156</v>
      </c>
    </row>
    <row r="8" spans="1:17">
      <c r="A8" t="s">
        <v>26</v>
      </c>
      <c r="B8" s="50">
        <v>0.31780296216345866</v>
      </c>
      <c r="C8" s="50">
        <v>3.1466037735849057</v>
      </c>
      <c r="D8" s="1">
        <v>58.500358919587526</v>
      </c>
      <c r="E8" s="1">
        <v>241.9347015787524</v>
      </c>
      <c r="F8" s="6">
        <v>183.43434265916488</v>
      </c>
      <c r="G8" s="1">
        <v>15.958597703297253</v>
      </c>
      <c r="H8" s="1">
        <v>158.00791601335291</v>
      </c>
      <c r="J8" s="2" t="s">
        <v>23</v>
      </c>
      <c r="K8" s="51">
        <v>0.36442405708460751</v>
      </c>
      <c r="L8" s="51">
        <v>2.7440559440559444</v>
      </c>
      <c r="M8" s="3">
        <v>63.643487787623492</v>
      </c>
      <c r="N8" s="3">
        <v>247.81838819910035</v>
      </c>
      <c r="O8" s="3">
        <v>184.17490041147687</v>
      </c>
      <c r="P8" s="3">
        <v>16.192106759017452</v>
      </c>
      <c r="Q8" s="3">
        <v>121.92402212501187</v>
      </c>
    </row>
    <row r="9" spans="1:17">
      <c r="A9" t="s">
        <v>27</v>
      </c>
      <c r="B9" s="50">
        <v>0.3240375073414748</v>
      </c>
      <c r="C9" s="50">
        <v>3.0860624999999997</v>
      </c>
      <c r="D9" s="1">
        <v>61.642117659101942</v>
      </c>
      <c r="E9" s="1">
        <v>241.9347015787524</v>
      </c>
      <c r="F9" s="6">
        <v>180.29258391965044</v>
      </c>
      <c r="G9" s="1">
        <v>18.066337022600663</v>
      </c>
      <c r="H9" s="1">
        <v>172.05985089576515</v>
      </c>
      <c r="J9" s="2" t="s">
        <v>25</v>
      </c>
      <c r="K9" s="51">
        <v>0.31998209890355783</v>
      </c>
      <c r="L9" s="51">
        <v>3.1251748251748253</v>
      </c>
      <c r="M9" s="3">
        <v>67.919526534615585</v>
      </c>
      <c r="N9" s="3">
        <v>247.81838819910035</v>
      </c>
      <c r="O9" s="3">
        <v>179.89886166448477</v>
      </c>
      <c r="P9" s="3">
        <v>16.192106759017456</v>
      </c>
      <c r="Q9" s="3">
        <v>158.14373548776615</v>
      </c>
    </row>
    <row r="10" spans="1:17">
      <c r="A10" s="5" t="s">
        <v>28</v>
      </c>
      <c r="B10" s="50">
        <v>0.28893344404614835</v>
      </c>
      <c r="C10" s="50">
        <v>3.4610046728971962</v>
      </c>
      <c r="D10" s="1">
        <v>61.642117659101942</v>
      </c>
      <c r="E10" s="1">
        <v>241.9347015787524</v>
      </c>
      <c r="F10" s="6">
        <v>180.29258391965044</v>
      </c>
      <c r="G10" s="1">
        <v>16.109150511818925</v>
      </c>
      <c r="H10" s="1">
        <v>192.9643187616058</v>
      </c>
      <c r="J10" s="2" t="s">
        <v>33</v>
      </c>
      <c r="K10" s="51">
        <v>0.26621511191986585</v>
      </c>
      <c r="L10" s="51">
        <v>3.7563607594936714</v>
      </c>
      <c r="M10" s="3">
        <v>64.20786884517382</v>
      </c>
      <c r="N10" s="3">
        <v>253.71882601336463</v>
      </c>
      <c r="O10" s="3">
        <v>189.51095716819083</v>
      </c>
      <c r="P10" s="3">
        <v>9.3692631770853119</v>
      </c>
      <c r="Q10" s="3">
        <v>132.20260972399723</v>
      </c>
    </row>
    <row r="11" spans="1:17">
      <c r="A11" s="5" t="s">
        <v>29</v>
      </c>
      <c r="B11" s="50">
        <v>0.31365168979847879</v>
      </c>
      <c r="C11" s="50">
        <v>3.18825</v>
      </c>
      <c r="D11" s="1">
        <v>62.654371181037604</v>
      </c>
      <c r="E11" s="1">
        <v>241.9347015787524</v>
      </c>
      <c r="F11" s="6">
        <v>179.28033039771481</v>
      </c>
      <c r="G11" s="1">
        <v>18.066337022600663</v>
      </c>
      <c r="H11" s="1">
        <v>183.64319685098639</v>
      </c>
      <c r="J11" s="2" t="s">
        <v>34</v>
      </c>
      <c r="K11" s="51">
        <v>0.26621511191986585</v>
      </c>
      <c r="L11" s="51">
        <v>3.7563607594936714</v>
      </c>
      <c r="M11" s="3">
        <v>64.20786884517382</v>
      </c>
      <c r="N11" s="3">
        <v>253.71882601336463</v>
      </c>
      <c r="O11" s="3">
        <v>189.51095716819083</v>
      </c>
      <c r="P11" s="3">
        <v>9.3692631770853119</v>
      </c>
      <c r="Q11" s="3">
        <v>132.20260972399723</v>
      </c>
    </row>
    <row r="12" spans="1:17">
      <c r="A12" s="5" t="s">
        <v>30</v>
      </c>
      <c r="B12" s="50">
        <v>0.31122982232028801</v>
      </c>
      <c r="C12" s="50">
        <v>3.2130597014925373</v>
      </c>
      <c r="D12" s="1">
        <v>63.054722674263679</v>
      </c>
      <c r="E12" s="1">
        <v>241.9347015787524</v>
      </c>
      <c r="F12" s="6">
        <v>178.87997890448872</v>
      </c>
      <c r="G12" s="1">
        <v>18.156668707713667</v>
      </c>
      <c r="H12" s="1">
        <v>187.44495660209898</v>
      </c>
      <c r="J12" s="2" t="s">
        <v>35</v>
      </c>
      <c r="K12" s="51">
        <v>0.26316751343250849</v>
      </c>
      <c r="L12" s="51">
        <v>3.7998611111111114</v>
      </c>
      <c r="M12" s="3">
        <v>57.664053444977931</v>
      </c>
      <c r="N12" s="3">
        <v>253.71882601336463</v>
      </c>
      <c r="O12" s="3">
        <v>196.05477256838671</v>
      </c>
      <c r="P12" s="3">
        <v>6.5875901143794291</v>
      </c>
      <c r="Q12" s="3">
        <v>95.117847811371433</v>
      </c>
    </row>
    <row r="13" spans="1:17">
      <c r="A13" t="s">
        <v>31</v>
      </c>
      <c r="B13" s="50">
        <v>0.32052854502935452</v>
      </c>
      <c r="C13" s="50">
        <v>3.1198469387755101</v>
      </c>
      <c r="D13" s="1">
        <v>68.597751357940126</v>
      </c>
      <c r="E13" s="1">
        <v>241.9347015787524</v>
      </c>
      <c r="F13" s="6">
        <v>173.33695022081227</v>
      </c>
      <c r="G13" s="1">
        <v>22.131262852685811</v>
      </c>
      <c r="H13" s="1">
        <v>215.41342801735374</v>
      </c>
      <c r="J13" s="2" t="s">
        <v>36</v>
      </c>
      <c r="K13" s="51">
        <v>0.26316751343250849</v>
      </c>
      <c r="L13" s="51">
        <v>3.7998611111111114</v>
      </c>
      <c r="M13" s="3">
        <v>57.664053444977931</v>
      </c>
      <c r="N13" s="3">
        <v>253.71882601336463</v>
      </c>
      <c r="O13" s="3">
        <v>196.05477256838671</v>
      </c>
      <c r="P13" s="3">
        <v>6.5875901143794291</v>
      </c>
      <c r="Q13" s="3">
        <v>95.117847811371433</v>
      </c>
    </row>
    <row r="14" spans="1:17">
      <c r="A14" t="s">
        <v>32</v>
      </c>
      <c r="B14" s="50">
        <v>0.30959361896655002</v>
      </c>
      <c r="C14" s="50">
        <v>3.2300407331975558</v>
      </c>
      <c r="D14" s="1">
        <v>69.86987099884692</v>
      </c>
      <c r="E14" s="1">
        <v>241.9347015787524</v>
      </c>
      <c r="F14" s="6">
        <v>172.06483057990548</v>
      </c>
      <c r="G14" s="1">
        <v>22.176428695242315</v>
      </c>
      <c r="H14" s="1">
        <v>231.3702983982468</v>
      </c>
      <c r="J14" s="2" t="s">
        <v>37</v>
      </c>
      <c r="K14" s="51">
        <v>0.22424613103512187</v>
      </c>
      <c r="L14" s="51">
        <v>8.918771489024067</v>
      </c>
      <c r="M14" s="3">
        <v>68.304293820885178</v>
      </c>
      <c r="N14" s="3">
        <v>253.71882601336463</v>
      </c>
      <c r="O14" s="3">
        <v>185.41453219247944</v>
      </c>
      <c r="P14" s="3">
        <v>8.9128845129435916</v>
      </c>
      <c r="Q14" s="3">
        <v>354.48540365922872</v>
      </c>
    </row>
    <row r="15" spans="1:17">
      <c r="A15" s="5" t="s">
        <v>44</v>
      </c>
      <c r="B15" s="50">
        <v>0.19809580408324975</v>
      </c>
      <c r="C15" s="50">
        <v>10.096125000000001</v>
      </c>
      <c r="D15" s="1">
        <v>57.981037866849363</v>
      </c>
      <c r="E15" s="1">
        <v>244.88512476873717</v>
      </c>
      <c r="F15" s="6">
        <v>186.90408690188781</v>
      </c>
      <c r="G15" s="1">
        <v>7.1864664662772109</v>
      </c>
      <c r="H15" s="1">
        <v>366.264515735788</v>
      </c>
      <c r="J15" s="2" t="s">
        <v>38</v>
      </c>
      <c r="K15" s="51">
        <v>0.22302960591196569</v>
      </c>
      <c r="L15" s="51">
        <v>8.9674193335096533</v>
      </c>
      <c r="M15" s="3">
        <v>68.490324924785838</v>
      </c>
      <c r="N15" s="3">
        <v>253.71882601336463</v>
      </c>
      <c r="O15" s="3">
        <v>185.22850108857881</v>
      </c>
      <c r="P15" s="3">
        <v>8.9128845129435934</v>
      </c>
      <c r="Q15" s="3">
        <v>358.36306382685979</v>
      </c>
    </row>
    <row r="16" spans="1:17">
      <c r="A16" s="5" t="s">
        <v>45</v>
      </c>
      <c r="B16" s="50">
        <v>0.24022315466736205</v>
      </c>
      <c r="C16" s="50">
        <v>8.3255921052631585</v>
      </c>
      <c r="D16" s="1">
        <v>59.258050719592468</v>
      </c>
      <c r="E16" s="1">
        <v>244.88512476873717</v>
      </c>
      <c r="F16" s="6">
        <v>185.62707404914471</v>
      </c>
      <c r="G16" s="1">
        <v>9.1028575239511369</v>
      </c>
      <c r="H16" s="1">
        <v>315.48448708737112</v>
      </c>
      <c r="J16" s="2" t="s">
        <v>39</v>
      </c>
      <c r="K16" s="51">
        <v>0.27614142389613178</v>
      </c>
      <c r="L16" s="51">
        <v>7.242665630464348</v>
      </c>
      <c r="M16" s="3">
        <v>73.163899215540923</v>
      </c>
      <c r="N16" s="3">
        <v>253.71882601336463</v>
      </c>
      <c r="O16" s="3">
        <v>180.55492679782373</v>
      </c>
      <c r="P16" s="3">
        <v>11.47482155422016</v>
      </c>
      <c r="Q16" s="3">
        <v>300.96279838740281</v>
      </c>
    </row>
    <row r="17" spans="1:17">
      <c r="A17" s="5" t="s">
        <v>46</v>
      </c>
      <c r="B17" s="50">
        <v>0.22444799820441602</v>
      </c>
      <c r="C17" s="50">
        <v>8.9107500000000002</v>
      </c>
      <c r="D17" s="1">
        <v>55.537521010522525</v>
      </c>
      <c r="E17" s="1">
        <v>244.88512476873717</v>
      </c>
      <c r="F17" s="6">
        <v>189.34760375821463</v>
      </c>
      <c r="G17" s="1">
        <v>6.6804533148428815</v>
      </c>
      <c r="H17" s="1">
        <v>265.21889191019301</v>
      </c>
      <c r="J17" s="2" t="s">
        <v>40</v>
      </c>
      <c r="K17" s="51">
        <v>0.27614142389613178</v>
      </c>
      <c r="L17" s="51">
        <v>7.242665630464348</v>
      </c>
      <c r="M17" s="3">
        <v>73.163899215540923</v>
      </c>
      <c r="N17" s="3">
        <v>253.71882601336463</v>
      </c>
      <c r="O17" s="3">
        <v>180.55492679782373</v>
      </c>
      <c r="P17" s="3">
        <v>11.47482155422016</v>
      </c>
      <c r="Q17" s="3">
        <v>300.96279838740281</v>
      </c>
    </row>
    <row r="18" spans="1:17">
      <c r="A18" s="5" t="s">
        <v>47</v>
      </c>
      <c r="B18" s="50">
        <v>0.22876905427545813</v>
      </c>
      <c r="C18" s="50">
        <v>8.7424411764705887</v>
      </c>
      <c r="D18" s="1">
        <v>57.425909454135962</v>
      </c>
      <c r="E18" s="1">
        <v>244.88512476873717</v>
      </c>
      <c r="F18" s="6">
        <v>187.45921531460121</v>
      </c>
      <c r="G18" s="1">
        <v>7.2799811764313453</v>
      </c>
      <c r="H18" s="1">
        <v>278.20549157024629</v>
      </c>
      <c r="J18" s="2" t="s">
        <v>41</v>
      </c>
      <c r="K18" s="51">
        <v>0.27268093781855252</v>
      </c>
      <c r="L18" s="51">
        <v>3.6672897196261678</v>
      </c>
      <c r="M18" s="3">
        <v>62.468728191708152</v>
      </c>
      <c r="N18" s="3">
        <v>262.5694827347611</v>
      </c>
      <c r="O18" s="3">
        <v>200.10075454305294</v>
      </c>
      <c r="P18" s="3">
        <v>8.2163589910036485</v>
      </c>
      <c r="Q18" s="3">
        <v>110.5019261761378</v>
      </c>
    </row>
    <row r="19" spans="1:17">
      <c r="A19" s="5" t="s">
        <v>48</v>
      </c>
      <c r="B19" s="50">
        <v>0.22876905427545813</v>
      </c>
      <c r="C19" s="50">
        <v>8.7424411764705887</v>
      </c>
      <c r="D19" s="1">
        <v>57.425909454135962</v>
      </c>
      <c r="E19" s="1">
        <v>244.88512476873717</v>
      </c>
      <c r="F19" s="6">
        <v>187.45921531460121</v>
      </c>
      <c r="G19" s="1">
        <v>7.2799811764313453</v>
      </c>
      <c r="H19" s="1">
        <v>278.20549157024629</v>
      </c>
      <c r="J19" s="2" t="s">
        <v>42</v>
      </c>
      <c r="K19" s="51">
        <v>0.27839068891211499</v>
      </c>
      <c r="L19" s="51">
        <v>3.5920741599073001</v>
      </c>
      <c r="M19" s="3">
        <v>64.749882203571531</v>
      </c>
      <c r="N19" s="3">
        <v>262.5694827347611</v>
      </c>
      <c r="O19" s="3">
        <v>197.81960053118956</v>
      </c>
      <c r="P19" s="3">
        <v>8.793135444481301</v>
      </c>
      <c r="Q19" s="3">
        <v>113.45779824072174</v>
      </c>
    </row>
    <row r="20" spans="1:17">
      <c r="A20" s="5" t="s">
        <v>49</v>
      </c>
      <c r="B20" s="50">
        <v>0.22444799820441602</v>
      </c>
      <c r="C20" s="50">
        <v>8.9107500000000002</v>
      </c>
      <c r="D20" s="1">
        <v>55.537521010522525</v>
      </c>
      <c r="E20" s="1">
        <v>244.88512476873717</v>
      </c>
      <c r="F20" s="6">
        <v>189.34760375821463</v>
      </c>
      <c r="G20" s="1">
        <v>6.6804533148428815</v>
      </c>
      <c r="H20" s="1">
        <v>265.21889191019301</v>
      </c>
      <c r="J20" s="2" t="s">
        <v>43</v>
      </c>
      <c r="K20" s="51">
        <v>0.25302309090103264</v>
      </c>
      <c r="L20" s="51">
        <v>7.9044169165662401</v>
      </c>
      <c r="M20" s="3">
        <v>64.744122791923004</v>
      </c>
      <c r="N20" s="3">
        <v>283.22101508468609</v>
      </c>
      <c r="O20" s="3">
        <v>218.47689229276307</v>
      </c>
      <c r="P20" s="3">
        <v>5.9230164387946349</v>
      </c>
      <c r="Q20" s="3">
        <v>185.03446135760237</v>
      </c>
    </row>
    <row r="21" spans="1:17">
      <c r="A21" s="5" t="s">
        <v>50</v>
      </c>
      <c r="B21" s="50">
        <v>0.34404563548793954</v>
      </c>
      <c r="C21" s="50">
        <v>2.9065911520190024</v>
      </c>
      <c r="D21" s="1">
        <v>57.488611892188935</v>
      </c>
      <c r="E21" s="1">
        <v>244.88512476873717</v>
      </c>
      <c r="F21" s="6">
        <v>187.39651287654823</v>
      </c>
      <c r="G21" s="1">
        <v>19.140296317407465</v>
      </c>
      <c r="H21" s="1">
        <v>161.70243184250086</v>
      </c>
      <c r="J21" s="2" t="s">
        <v>69</v>
      </c>
      <c r="K21" s="51">
        <v>0.32491351425108561</v>
      </c>
      <c r="L21" s="51">
        <v>6.1554841897233201</v>
      </c>
      <c r="M21" s="3">
        <v>61.8665927006654</v>
      </c>
      <c r="N21" s="3">
        <v>271.42013945615753</v>
      </c>
      <c r="O21" s="3">
        <v>209.55354675549214</v>
      </c>
      <c r="P21" s="3">
        <v>8.930590069764957</v>
      </c>
      <c r="Q21" s="3">
        <v>169.18996461580576</v>
      </c>
    </row>
    <row r="22" spans="1:17">
      <c r="A22" s="5" t="s">
        <v>51</v>
      </c>
      <c r="B22" s="50">
        <v>0.35400397063928957</v>
      </c>
      <c r="C22" s="50">
        <v>2.8248270724029383</v>
      </c>
      <c r="D22" s="1">
        <v>60.294290177968115</v>
      </c>
      <c r="E22" s="1">
        <v>244.88512476873717</v>
      </c>
      <c r="F22" s="6">
        <v>184.59083459076905</v>
      </c>
      <c r="G22" s="1">
        <v>21.663542031459993</v>
      </c>
      <c r="H22" s="1">
        <v>172.86743960553545</v>
      </c>
      <c r="J22" s="2" t="s">
        <v>70</v>
      </c>
      <c r="K22" s="51">
        <v>0.28128930788765794</v>
      </c>
      <c r="L22" s="51">
        <v>7.1101173913043478</v>
      </c>
      <c r="M22" s="3">
        <v>63.396769894189411</v>
      </c>
      <c r="N22" s="3">
        <v>271.42013945615753</v>
      </c>
      <c r="O22" s="3">
        <v>208.02336956196811</v>
      </c>
      <c r="P22" s="3">
        <v>8.1187182452408688</v>
      </c>
      <c r="Q22" s="3">
        <v>205.21590466439415</v>
      </c>
    </row>
    <row r="23" spans="1:17">
      <c r="A23" t="s">
        <v>52</v>
      </c>
      <c r="B23" s="50">
        <v>0.20936250294048458</v>
      </c>
      <c r="C23" s="50">
        <v>9.5528089887640455</v>
      </c>
      <c r="D23" s="1">
        <v>52.324311700933549</v>
      </c>
      <c r="E23" s="1">
        <v>267.30834101262155</v>
      </c>
      <c r="F23" s="6">
        <v>214.984029311688</v>
      </c>
      <c r="G23" s="1">
        <v>6.0828688769695569</v>
      </c>
      <c r="H23" s="1">
        <v>277.54962645773452</v>
      </c>
      <c r="J23" s="2" t="s">
        <v>71</v>
      </c>
      <c r="K23" s="51">
        <v>0.26280159450955126</v>
      </c>
      <c r="L23" s="51">
        <v>7.610303901437371</v>
      </c>
      <c r="M23" s="3">
        <v>67.48625209579248</v>
      </c>
      <c r="N23" s="3">
        <v>271.42013945615753</v>
      </c>
      <c r="O23" s="3">
        <v>203.93388736036505</v>
      </c>
      <c r="P23" s="3">
        <v>8.5952517074615304</v>
      </c>
      <c r="Q23" s="3">
        <v>248.90441675289514</v>
      </c>
    </row>
    <row r="24" spans="1:17">
      <c r="A24" t="s">
        <v>53</v>
      </c>
      <c r="B24" s="50">
        <v>0.30753813991257622</v>
      </c>
      <c r="C24" s="50">
        <v>6.5032584269662923</v>
      </c>
      <c r="D24" s="1">
        <v>52.874845679580147</v>
      </c>
      <c r="E24" s="1">
        <v>267.30834101262155</v>
      </c>
      <c r="F24" s="6">
        <v>214.43349533304141</v>
      </c>
      <c r="G24" s="1">
        <v>9.1243033154543358</v>
      </c>
      <c r="H24" s="1">
        <v>192.94420667073294</v>
      </c>
      <c r="J24" s="2" t="s">
        <v>72</v>
      </c>
      <c r="K24" s="51">
        <v>0.27305463413107378</v>
      </c>
      <c r="L24" s="51">
        <v>7.3245415019762845</v>
      </c>
      <c r="M24" s="3">
        <v>67.48625209579248</v>
      </c>
      <c r="N24" s="3">
        <v>271.42013945615753</v>
      </c>
      <c r="O24" s="3">
        <v>203.93388736036505</v>
      </c>
      <c r="P24" s="3">
        <v>8.930590069764957</v>
      </c>
      <c r="Q24" s="3">
        <v>239.55820347561254</v>
      </c>
    </row>
    <row r="25" spans="1:17">
      <c r="A25" t="s">
        <v>54</v>
      </c>
      <c r="B25" s="50">
        <v>0.25517425610723699</v>
      </c>
      <c r="C25" s="50">
        <v>5.8783359375000002</v>
      </c>
      <c r="D25" s="1">
        <v>55.570812897585355</v>
      </c>
      <c r="E25" s="1">
        <v>265.53808709863068</v>
      </c>
      <c r="F25" s="6">
        <v>209.96727420104531</v>
      </c>
      <c r="G25" s="1">
        <v>10.341774767860803</v>
      </c>
      <c r="H25" s="1">
        <v>238.23886940185244</v>
      </c>
      <c r="J25" s="2" t="s">
        <v>73</v>
      </c>
      <c r="K25" s="51">
        <v>0.27854823032975368</v>
      </c>
      <c r="L25" s="51">
        <v>7.1800851063829789</v>
      </c>
      <c r="M25" s="3">
        <v>69.596111591082007</v>
      </c>
      <c r="N25" s="3">
        <v>271.42013945615753</v>
      </c>
      <c r="O25" s="3">
        <v>201.82402786507552</v>
      </c>
      <c r="P25" s="3">
        <v>9.5587507474860143</v>
      </c>
      <c r="Q25" s="3">
        <v>246.39411205880626</v>
      </c>
    </row>
    <row r="26" spans="1:17">
      <c r="A26" t="s">
        <v>55</v>
      </c>
      <c r="B26" s="50">
        <v>0.24760673618949311</v>
      </c>
      <c r="C26" s="50">
        <v>6.0579935064935064</v>
      </c>
      <c r="D26" s="1">
        <v>61.878435719498171</v>
      </c>
      <c r="E26" s="1">
        <v>265.53808709863068</v>
      </c>
      <c r="F26" s="6">
        <v>203.65965137913253</v>
      </c>
      <c r="G26" s="1">
        <v>10.218245748140857</v>
      </c>
      <c r="H26" s="1">
        <v>250.00154415273508</v>
      </c>
      <c r="J26" s="2" t="s">
        <v>74</v>
      </c>
      <c r="K26" s="51">
        <v>0.26958492346315532</v>
      </c>
      <c r="L26" s="51">
        <v>7.4188124999999996</v>
      </c>
      <c r="M26" s="3">
        <v>70.555918193766288</v>
      </c>
      <c r="N26" s="3">
        <v>265.51970164189322</v>
      </c>
      <c r="O26" s="3">
        <v>194.96378344812695</v>
      </c>
      <c r="P26" s="3">
        <v>9.255887085231512</v>
      </c>
      <c r="Q26" s="3">
        <v>254.71636145071389</v>
      </c>
    </row>
    <row r="27" spans="1:17">
      <c r="A27" t="s">
        <v>56</v>
      </c>
      <c r="B27" s="50">
        <v>0.25280326197757391</v>
      </c>
      <c r="C27" s="50">
        <v>3.9556451612903225</v>
      </c>
      <c r="D27" s="1">
        <v>58.165258270852448</v>
      </c>
      <c r="E27" s="1">
        <v>241.9347015787524</v>
      </c>
      <c r="F27" s="6">
        <v>183.76944330789996</v>
      </c>
      <c r="G27" s="1">
        <v>14.5513840883866</v>
      </c>
      <c r="H27" s="1">
        <v>227.68737875071241</v>
      </c>
      <c r="J27" s="2" t="s">
        <v>77</v>
      </c>
      <c r="K27" s="51">
        <v>0.33384480068823391</v>
      </c>
      <c r="L27" s="51">
        <v>2.9954038461538461</v>
      </c>
      <c r="M27" s="3">
        <v>55.742649889270062</v>
      </c>
      <c r="N27" s="3">
        <v>253.71882601336463</v>
      </c>
      <c r="O27" s="3">
        <v>197.97617612409456</v>
      </c>
      <c r="P27" s="3">
        <v>10.004767116646681</v>
      </c>
      <c r="Q27" s="3">
        <v>89.767214703647184</v>
      </c>
    </row>
    <row r="28" spans="1:17">
      <c r="A28" t="s">
        <v>57</v>
      </c>
      <c r="B28" s="50">
        <v>0.25615787746880925</v>
      </c>
      <c r="C28" s="50">
        <v>3.9038424657534252</v>
      </c>
      <c r="D28" s="1">
        <v>62.699882196131711</v>
      </c>
      <c r="E28" s="1">
        <v>241.9347015787524</v>
      </c>
      <c r="F28" s="6">
        <v>179.23481938262069</v>
      </c>
      <c r="G28" s="1">
        <v>17.133081265358413</v>
      </c>
      <c r="H28" s="1">
        <v>261.1079185767174</v>
      </c>
      <c r="J28" s="2" t="s">
        <v>78</v>
      </c>
      <c r="K28" s="51">
        <v>0.30717562254259501</v>
      </c>
      <c r="L28" s="51">
        <v>3.255466666666667</v>
      </c>
      <c r="M28" s="3">
        <v>62.422405217346608</v>
      </c>
      <c r="N28" s="3">
        <v>253.71882601336463</v>
      </c>
      <c r="O28" s="3">
        <v>191.29642079601803</v>
      </c>
      <c r="P28" s="3">
        <v>11.543962057669248</v>
      </c>
      <c r="Q28" s="3">
        <v>122.34363967080674</v>
      </c>
    </row>
    <row r="29" spans="1:17">
      <c r="A29" t="s">
        <v>58</v>
      </c>
      <c r="B29" s="50">
        <v>0.31804540974471662</v>
      </c>
      <c r="C29" s="50">
        <v>3.1442051020408166</v>
      </c>
      <c r="D29" s="1">
        <v>65.197001845712876</v>
      </c>
      <c r="E29" s="1">
        <v>241.9347015787524</v>
      </c>
      <c r="F29" s="6">
        <v>176.73769973303951</v>
      </c>
      <c r="G29" s="1">
        <v>23.000574849385256</v>
      </c>
      <c r="H29" s="1">
        <v>227.38427462089842</v>
      </c>
      <c r="J29" s="2" t="s">
        <v>79</v>
      </c>
      <c r="K29" s="51">
        <v>0.34663647077854554</v>
      </c>
      <c r="L29" s="51">
        <v>2.8848666666666665</v>
      </c>
      <c r="M29" s="3">
        <v>58.76202383091961</v>
      </c>
      <c r="N29" s="3">
        <v>253.71882601336463</v>
      </c>
      <c r="O29" s="3">
        <v>194.95680218244502</v>
      </c>
      <c r="P29" s="3">
        <v>11.543962057669248</v>
      </c>
      <c r="Q29" s="3">
        <v>96.074112647860403</v>
      </c>
    </row>
    <row r="30" spans="1:17">
      <c r="A30" t="s">
        <v>59</v>
      </c>
      <c r="B30" s="50">
        <v>0.31461975056946173</v>
      </c>
      <c r="C30" s="50">
        <v>3.1784400000000002</v>
      </c>
      <c r="D30" s="1">
        <v>67.851712171677221</v>
      </c>
      <c r="E30" s="1">
        <v>241.9347015787524</v>
      </c>
      <c r="F30" s="6">
        <v>174.08298940707516</v>
      </c>
      <c r="G30" s="1">
        <v>24.643473052912785</v>
      </c>
      <c r="H30" s="1">
        <v>248.96021419038954</v>
      </c>
      <c r="J30" s="2" t="s">
        <v>80</v>
      </c>
      <c r="K30" s="51">
        <v>0.29888371296473554</v>
      </c>
      <c r="L30" s="51">
        <v>3.3457828467153283</v>
      </c>
      <c r="M30" s="3">
        <v>63.749406606388796</v>
      </c>
      <c r="N30" s="3">
        <v>253.71882601336463</v>
      </c>
      <c r="O30" s="3">
        <v>189.96941940697585</v>
      </c>
      <c r="P30" s="3">
        <v>11.714983717782864</v>
      </c>
      <c r="Q30" s="3">
        <v>131.14060710672408</v>
      </c>
    </row>
    <row r="31" spans="1:17">
      <c r="A31" t="s">
        <v>60</v>
      </c>
      <c r="B31" s="50">
        <v>0.29964082660130453</v>
      </c>
      <c r="C31" s="50">
        <v>3.3373289325842701</v>
      </c>
      <c r="D31" s="1">
        <v>64.010860120387377</v>
      </c>
      <c r="E31" s="1">
        <v>241.9347015787524</v>
      </c>
      <c r="F31" s="6">
        <v>177.92384145836502</v>
      </c>
      <c r="G31" s="1">
        <v>20.888277159135598</v>
      </c>
      <c r="H31" s="1">
        <v>232.64870980942254</v>
      </c>
      <c r="J31" s="2" t="s">
        <v>81</v>
      </c>
      <c r="K31" s="51">
        <v>0.26970049759741804</v>
      </c>
      <c r="L31" s="51">
        <v>3.707816666666667</v>
      </c>
      <c r="M31" s="3">
        <v>65.764840273605174</v>
      </c>
      <c r="N31" s="3">
        <v>253.71882601336463</v>
      </c>
      <c r="O31" s="3">
        <v>187.95398573975945</v>
      </c>
      <c r="P31" s="3">
        <v>11.105988125432553</v>
      </c>
      <c r="Q31" s="3">
        <v>152.68406338926658</v>
      </c>
    </row>
    <row r="32" spans="1:17">
      <c r="A32" s="5" t="s">
        <v>61</v>
      </c>
      <c r="B32" s="50">
        <v>0.30482748444042318</v>
      </c>
      <c r="C32" s="50">
        <v>3.2805440816326534</v>
      </c>
      <c r="D32" s="1">
        <v>56.924894309778324</v>
      </c>
      <c r="E32" s="1">
        <v>241.9347015787524</v>
      </c>
      <c r="F32" s="6">
        <v>185.00980726897407</v>
      </c>
      <c r="G32" s="1">
        <v>14.365144551040746</v>
      </c>
      <c r="H32" s="1">
        <v>154.5972471124883</v>
      </c>
      <c r="J32" s="2" t="s">
        <v>82</v>
      </c>
      <c r="K32" s="51">
        <v>0.28288286505085292</v>
      </c>
      <c r="L32" s="51">
        <v>3.5350320699708457</v>
      </c>
      <c r="M32" s="3">
        <v>59.662112444589745</v>
      </c>
      <c r="N32" s="3">
        <v>262.5694827347611</v>
      </c>
      <c r="O32" s="3">
        <v>202.90737029017134</v>
      </c>
      <c r="P32" s="3">
        <v>7.9030355946820556</v>
      </c>
      <c r="Q32" s="3">
        <v>98.75990287464019</v>
      </c>
    </row>
    <row r="33" spans="1:17">
      <c r="A33" s="5" t="s">
        <v>62</v>
      </c>
      <c r="B33" s="50">
        <v>0.337462006432724</v>
      </c>
      <c r="C33" s="50">
        <v>2.9632965517241381</v>
      </c>
      <c r="D33" s="1">
        <v>58.861701042067295</v>
      </c>
      <c r="E33" s="1">
        <v>241.9347015787524</v>
      </c>
      <c r="F33" s="6">
        <v>183.0730005366851</v>
      </c>
      <c r="G33" s="1">
        <v>17.003640488987006</v>
      </c>
      <c r="H33" s="1">
        <v>149.31111730297019</v>
      </c>
      <c r="J33" s="2" t="s">
        <v>83</v>
      </c>
      <c r="K33" s="51">
        <v>0.28571766264452253</v>
      </c>
      <c r="L33" s="51">
        <v>3.4999586330935251</v>
      </c>
      <c r="M33" s="3">
        <v>65.456739760521714</v>
      </c>
      <c r="N33" s="3">
        <v>262.5694827347611</v>
      </c>
      <c r="O33" s="3">
        <v>197.11274297423938</v>
      </c>
      <c r="P33" s="3">
        <v>9.6080636821644809</v>
      </c>
      <c r="Q33" s="3">
        <v>117.69599793185419</v>
      </c>
    </row>
    <row r="34" spans="1:17">
      <c r="A34" s="5" t="s">
        <v>63</v>
      </c>
      <c r="B34" s="50">
        <v>0.3096187076577066</v>
      </c>
      <c r="C34" s="50">
        <v>3.2297790000000002</v>
      </c>
      <c r="D34" s="1">
        <v>62.50190902487283</v>
      </c>
      <c r="E34" s="1">
        <v>241.9347015787524</v>
      </c>
      <c r="F34" s="6">
        <v>179.43279255387955</v>
      </c>
      <c r="G34" s="1">
        <v>17.589972919641731</v>
      </c>
      <c r="H34" s="1">
        <v>183.48931683170366</v>
      </c>
      <c r="J34" s="2" t="s">
        <v>84</v>
      </c>
      <c r="K34" s="51">
        <v>0.30101181159786888</v>
      </c>
      <c r="L34" s="51">
        <v>3.3221287719298251</v>
      </c>
      <c r="M34" s="3">
        <v>70.000457155165307</v>
      </c>
      <c r="N34" s="3">
        <v>262.5694827347611</v>
      </c>
      <c r="O34" s="3">
        <v>192.5690255795958</v>
      </c>
      <c r="P34" s="3">
        <v>11.456564614524609</v>
      </c>
      <c r="Q34" s="3">
        <v>126.44082878791188</v>
      </c>
    </row>
    <row r="35" spans="1:17">
      <c r="A35" s="5" t="s">
        <v>64</v>
      </c>
      <c r="B35" s="50">
        <v>0.28735164618190656</v>
      </c>
      <c r="C35" s="50">
        <v>3.4800566250000005</v>
      </c>
      <c r="D35" s="1">
        <v>64.878385581785551</v>
      </c>
      <c r="E35" s="1">
        <v>241.9347015787524</v>
      </c>
      <c r="F35" s="6">
        <v>177.05631599696684</v>
      </c>
      <c r="G35" s="1">
        <v>17.589972919641728</v>
      </c>
      <c r="H35" s="1">
        <v>213.02854048665694</v>
      </c>
      <c r="J35" s="2" t="s">
        <v>85</v>
      </c>
      <c r="K35" s="51">
        <v>0.29964386305362906</v>
      </c>
      <c r="L35" s="51">
        <v>3.3372951136363636</v>
      </c>
      <c r="M35" s="3">
        <v>65.656621547166935</v>
      </c>
      <c r="N35" s="3">
        <v>262.5694827347611</v>
      </c>
      <c r="O35" s="3">
        <v>196.91286118759416</v>
      </c>
      <c r="P35" s="3">
        <v>10.138004844490101</v>
      </c>
      <c r="Q35" s="3">
        <v>112.91242104792651</v>
      </c>
    </row>
    <row r="36" spans="1:17">
      <c r="A36" s="5" t="s">
        <v>65</v>
      </c>
      <c r="B36" s="50">
        <v>0.33011443823296038</v>
      </c>
      <c r="C36" s="50">
        <v>3.0292525384615385</v>
      </c>
      <c r="D36" s="1">
        <v>62.40405820478513</v>
      </c>
      <c r="E36" s="1">
        <v>241.9347015787524</v>
      </c>
      <c r="F36" s="6">
        <v>179.53064337396728</v>
      </c>
      <c r="G36" s="1">
        <v>18.518199527092683</v>
      </c>
      <c r="H36" s="1">
        <v>169.92986803441732</v>
      </c>
      <c r="J36" s="2" t="s">
        <v>86</v>
      </c>
      <c r="K36" s="51">
        <v>0.29751731974893608</v>
      </c>
      <c r="L36" s="51">
        <v>3.361148859649123</v>
      </c>
      <c r="M36" s="3">
        <v>70.410352501627585</v>
      </c>
      <c r="N36" s="3">
        <v>262.5694827347611</v>
      </c>
      <c r="O36" s="3">
        <v>192.15913023313351</v>
      </c>
      <c r="P36" s="3">
        <v>11.456564614524611</v>
      </c>
      <c r="Q36" s="3">
        <v>129.42849553128778</v>
      </c>
    </row>
    <row r="37" spans="1:17">
      <c r="A37" s="5" t="s">
        <v>339</v>
      </c>
      <c r="B37" s="50">
        <v>0.32246313815346517</v>
      </c>
      <c r="C37" s="50">
        <v>3.1011296538461539</v>
      </c>
      <c r="D37" s="1">
        <v>63.140069403324745</v>
      </c>
      <c r="E37" s="1">
        <v>241.9347015787524</v>
      </c>
      <c r="F37" s="6">
        <v>178.79463217542764</v>
      </c>
      <c r="G37" s="1">
        <v>18.518199527092683</v>
      </c>
      <c r="H37" s="1">
        <v>178.08961984974664</v>
      </c>
      <c r="J37" s="2" t="s">
        <v>87</v>
      </c>
      <c r="K37" s="51">
        <v>0.27017301486472256</v>
      </c>
      <c r="L37" s="51">
        <v>3.701331905781585</v>
      </c>
      <c r="M37" s="3">
        <v>64.817682967456108</v>
      </c>
      <c r="N37" s="3">
        <v>262.5694827347611</v>
      </c>
      <c r="O37" s="3">
        <v>197.75179976730499</v>
      </c>
      <c r="P37" s="3">
        <v>8.1062534176879826</v>
      </c>
      <c r="Q37" s="3">
        <v>111.05451973529895</v>
      </c>
    </row>
    <row r="38" spans="1:17">
      <c r="A38" s="5" t="s">
        <v>67</v>
      </c>
      <c r="B38" s="50">
        <v>0.30010607364598429</v>
      </c>
      <c r="C38" s="50">
        <v>3.3321551538461538</v>
      </c>
      <c r="D38" s="1">
        <v>65.449706076599725</v>
      </c>
      <c r="E38" s="1">
        <v>241.9347015787524</v>
      </c>
      <c r="F38" s="6">
        <v>176.48499550215269</v>
      </c>
      <c r="G38" s="1">
        <v>18.518199527092683</v>
      </c>
      <c r="H38" s="1">
        <v>205.61234647634387</v>
      </c>
      <c r="J38" s="2" t="s">
        <v>88</v>
      </c>
      <c r="K38" s="51">
        <v>0.27017301486472256</v>
      </c>
      <c r="L38" s="51">
        <v>3.701331905781585</v>
      </c>
      <c r="M38" s="3">
        <v>64.817682967456108</v>
      </c>
      <c r="N38" s="3">
        <v>262.5694827347611</v>
      </c>
      <c r="O38" s="3">
        <v>197.75179976730499</v>
      </c>
      <c r="P38" s="3">
        <v>8.1062534176879826</v>
      </c>
      <c r="Q38" s="3">
        <v>111.05451973529895</v>
      </c>
    </row>
    <row r="39" spans="1:17">
      <c r="A39" s="5" t="s">
        <v>68</v>
      </c>
      <c r="B39" s="50">
        <v>0.295255030223043</v>
      </c>
      <c r="C39" s="50">
        <v>3.3869025000000001</v>
      </c>
      <c r="D39" s="1">
        <v>65.985185253868195</v>
      </c>
      <c r="E39" s="1">
        <v>241.9347015787524</v>
      </c>
      <c r="F39" s="6">
        <v>175.9495163248842</v>
      </c>
      <c r="G39" s="1">
        <v>18.518199527092683</v>
      </c>
      <c r="H39" s="1">
        <v>212.42427682410448</v>
      </c>
      <c r="J39" s="2" t="s">
        <v>89</v>
      </c>
      <c r="K39" s="51">
        <v>0.25044797763928894</v>
      </c>
      <c r="L39" s="51">
        <v>3.9928451785714292</v>
      </c>
      <c r="M39" s="3">
        <v>61.02739797445399</v>
      </c>
      <c r="N39" s="3">
        <v>265.51970164189322</v>
      </c>
      <c r="O39" s="3">
        <v>204.49230366743922</v>
      </c>
      <c r="P39" s="3">
        <v>7.7984266979717702</v>
      </c>
      <c r="Q39" s="3">
        <v>124.32885557688985</v>
      </c>
    </row>
    <row r="40" spans="1:17">
      <c r="A40" t="s">
        <v>75</v>
      </c>
      <c r="B40" s="50">
        <v>0.34020062670948609</v>
      </c>
      <c r="C40" s="50">
        <v>2.9394419689119173</v>
      </c>
      <c r="D40" s="1">
        <v>62.016502335122908</v>
      </c>
      <c r="E40" s="1">
        <v>253.73639433869155</v>
      </c>
      <c r="F40" s="6">
        <v>191.71989200356865</v>
      </c>
      <c r="G40" s="1">
        <v>15.605618015221397</v>
      </c>
      <c r="H40" s="1">
        <v>134.83751922632948</v>
      </c>
      <c r="J40" s="2" t="s">
        <v>90</v>
      </c>
      <c r="K40" s="51">
        <v>0.25683750498239677</v>
      </c>
      <c r="L40" s="51">
        <v>3.8935123593750003</v>
      </c>
      <c r="M40" s="3">
        <v>64.424398168226944</v>
      </c>
      <c r="N40" s="3">
        <v>265.51970164189322</v>
      </c>
      <c r="O40" s="3">
        <v>201.09530347366626</v>
      </c>
      <c r="P40" s="3">
        <v>8.9124876548248828</v>
      </c>
      <c r="Q40" s="3">
        <v>135.10830841942703</v>
      </c>
    </row>
    <row r="41" spans="1:17">
      <c r="A41" t="s">
        <v>76</v>
      </c>
      <c r="B41" s="50">
        <v>0.31775502289606045</v>
      </c>
      <c r="C41" s="50">
        <v>3.1470784974093262</v>
      </c>
      <c r="D41" s="1">
        <v>64.16949349603486</v>
      </c>
      <c r="E41" s="1">
        <v>253.73639433869155</v>
      </c>
      <c r="F41" s="6">
        <v>189.56690084265671</v>
      </c>
      <c r="G41" s="1">
        <v>15.605618015221397</v>
      </c>
      <c r="H41" s="1">
        <v>154.55964927595096</v>
      </c>
      <c r="J41" s="2" t="s">
        <v>91</v>
      </c>
      <c r="K41" s="51">
        <v>0.27288984904379654</v>
      </c>
      <c r="L41" s="51">
        <v>3.6644822205882357</v>
      </c>
      <c r="M41" s="3">
        <v>64.424398168226944</v>
      </c>
      <c r="N41" s="3">
        <v>265.51970164189322</v>
      </c>
      <c r="O41" s="3">
        <v>201.09530347366626</v>
      </c>
      <c r="P41" s="3">
        <v>9.4695181332514373</v>
      </c>
      <c r="Q41" s="3">
        <v>127.16076086534309</v>
      </c>
    </row>
    <row r="42" spans="1:17">
      <c r="F42" s="6"/>
      <c r="K42" s="5"/>
      <c r="M42" s="1"/>
      <c r="N42" s="1"/>
      <c r="O42" s="1"/>
      <c r="P42" s="1"/>
      <c r="Q42" s="1"/>
    </row>
    <row r="43" spans="1:17">
      <c r="E43" s="49" t="s">
        <v>340</v>
      </c>
      <c r="F43" s="34">
        <v>184.99441484415115</v>
      </c>
      <c r="K43" s="5"/>
      <c r="M43" s="1"/>
      <c r="N43" s="52" t="s">
        <v>340</v>
      </c>
      <c r="O43" s="34">
        <v>194.69773446606334</v>
      </c>
      <c r="P43" s="1"/>
      <c r="Q43" s="1"/>
    </row>
  </sheetData>
  <mergeCells count="2">
    <mergeCell ref="A3:H3"/>
    <mergeCell ref="J3:Q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J130"/>
  <sheetViews>
    <sheetView zoomScale="88" workbookViewId="0">
      <selection activeCell="A2" sqref="A2"/>
    </sheetView>
  </sheetViews>
  <sheetFormatPr baseColWidth="10" defaultColWidth="11" defaultRowHeight="15.75"/>
  <cols>
    <col min="1" max="1" width="23.625" bestFit="1" customWidth="1"/>
    <col min="5" max="5" width="11.5" bestFit="1" customWidth="1"/>
    <col min="7" max="7" width="12.625" bestFit="1" customWidth="1"/>
    <col min="11" max="11" width="16.375" bestFit="1" customWidth="1"/>
    <col min="12" max="12" width="16.5" bestFit="1" customWidth="1"/>
    <col min="20" max="20" width="13" bestFit="1" customWidth="1"/>
    <col min="24" max="24" width="16.375" bestFit="1" customWidth="1"/>
    <col min="25" max="25" width="16.5" bestFit="1" customWidth="1"/>
    <col min="31" max="31" width="11.625" bestFit="1" customWidth="1"/>
    <col min="33" max="33" width="13" bestFit="1" customWidth="1"/>
  </cols>
  <sheetData>
    <row r="1" spans="1:36" ht="45">
      <c r="A1" s="53" t="s">
        <v>341</v>
      </c>
    </row>
    <row r="2" spans="1:36" ht="20.25">
      <c r="A2" s="48"/>
    </row>
    <row r="3" spans="1:36">
      <c r="A3" s="56" t="s">
        <v>328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N3" s="56" t="s">
        <v>329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AA3" s="56" t="s">
        <v>342</v>
      </c>
      <c r="AB3" s="56"/>
      <c r="AC3" s="56"/>
      <c r="AD3" s="56"/>
      <c r="AE3" s="56"/>
      <c r="AF3" s="56"/>
      <c r="AG3" s="56"/>
      <c r="AH3" s="56"/>
      <c r="AI3" s="56"/>
      <c r="AJ3" s="56"/>
    </row>
    <row r="4" spans="1:36">
      <c r="A4" s="5"/>
      <c r="B4" s="5"/>
      <c r="C4" s="5"/>
      <c r="D4" s="6"/>
      <c r="E4" s="6"/>
      <c r="F4" s="5"/>
      <c r="G4" s="5"/>
      <c r="H4" s="5"/>
      <c r="I4" s="5"/>
      <c r="K4" s="5"/>
      <c r="U4" s="5"/>
      <c r="V4" s="5"/>
      <c r="W4" s="5"/>
    </row>
    <row r="5" spans="1:36" ht="20.25">
      <c r="A5" s="28" t="s">
        <v>2</v>
      </c>
      <c r="B5" s="47" t="s">
        <v>3</v>
      </c>
      <c r="C5" s="47" t="s">
        <v>4</v>
      </c>
      <c r="D5" s="47" t="s">
        <v>5</v>
      </c>
      <c r="E5" s="47" t="s">
        <v>6</v>
      </c>
      <c r="F5" s="47" t="s">
        <v>7</v>
      </c>
      <c r="G5" s="47" t="s">
        <v>8</v>
      </c>
      <c r="H5" s="47" t="s">
        <v>9</v>
      </c>
      <c r="I5" s="47" t="s">
        <v>10</v>
      </c>
      <c r="J5" s="47" t="s">
        <v>11</v>
      </c>
      <c r="K5" s="47" t="s">
        <v>12</v>
      </c>
      <c r="L5" s="47" t="s">
        <v>13</v>
      </c>
      <c r="N5" s="28" t="s">
        <v>2</v>
      </c>
      <c r="O5" s="47" t="s">
        <v>3</v>
      </c>
      <c r="P5" s="47" t="s">
        <v>4</v>
      </c>
      <c r="Q5" s="47" t="s">
        <v>5</v>
      </c>
      <c r="R5" s="47" t="s">
        <v>6</v>
      </c>
      <c r="S5" s="47" t="s">
        <v>7</v>
      </c>
      <c r="T5" s="47" t="s">
        <v>8</v>
      </c>
      <c r="U5" s="47" t="s">
        <v>9</v>
      </c>
      <c r="V5" s="47" t="s">
        <v>10</v>
      </c>
      <c r="W5" s="47" t="s">
        <v>11</v>
      </c>
      <c r="X5" s="47" t="s">
        <v>12</v>
      </c>
      <c r="Y5" s="47" t="s">
        <v>13</v>
      </c>
      <c r="AA5" s="28" t="s">
        <v>2</v>
      </c>
      <c r="AB5" s="47" t="s">
        <v>3</v>
      </c>
      <c r="AC5" s="47" t="s">
        <v>4</v>
      </c>
      <c r="AD5" s="47" t="s">
        <v>5</v>
      </c>
      <c r="AE5" s="47" t="s">
        <v>6</v>
      </c>
      <c r="AF5" s="47" t="s">
        <v>343</v>
      </c>
      <c r="AG5" s="47" t="s">
        <v>8</v>
      </c>
      <c r="AH5" s="47" t="s">
        <v>9</v>
      </c>
      <c r="AI5" s="47" t="s">
        <v>10</v>
      </c>
      <c r="AJ5" s="47" t="s">
        <v>11</v>
      </c>
    </row>
    <row r="6" spans="1:36">
      <c r="A6" t="s">
        <v>15</v>
      </c>
      <c r="B6" s="4">
        <v>63100</v>
      </c>
      <c r="C6" s="4">
        <v>112.3</v>
      </c>
      <c r="D6" s="1">
        <v>561.8878005342832</v>
      </c>
      <c r="E6" s="1">
        <v>53.022441895078281</v>
      </c>
      <c r="F6">
        <v>0.82</v>
      </c>
      <c r="G6">
        <v>35.1</v>
      </c>
      <c r="H6" s="1">
        <v>10.970703472840606</v>
      </c>
      <c r="I6">
        <v>6390</v>
      </c>
      <c r="J6">
        <f t="shared" ref="J6:J37" si="0">6.1*C6</f>
        <v>685.03</v>
      </c>
      <c r="K6">
        <v>2013</v>
      </c>
      <c r="L6">
        <v>103.6</v>
      </c>
      <c r="N6" s="2" t="s">
        <v>19</v>
      </c>
      <c r="O6" s="15">
        <v>165000</v>
      </c>
      <c r="P6" s="15">
        <v>260</v>
      </c>
      <c r="Q6" s="3">
        <v>634.61538461538464</v>
      </c>
      <c r="R6" s="3">
        <v>39.357175398498825</v>
      </c>
      <c r="S6" s="2">
        <v>0.82</v>
      </c>
      <c r="T6" s="2">
        <v>44.84</v>
      </c>
      <c r="U6" s="3">
        <v>7.7331753846153859</v>
      </c>
      <c r="V6" s="2">
        <v>5375</v>
      </c>
      <c r="W6" s="2">
        <f t="shared" ref="W6:W49" si="1">6.1*P6</f>
        <v>1586</v>
      </c>
      <c r="X6" s="2">
        <v>1972</v>
      </c>
      <c r="Y6" s="2">
        <v>230</v>
      </c>
      <c r="AA6" s="12" t="s">
        <v>92</v>
      </c>
      <c r="AB6" s="12">
        <v>18600</v>
      </c>
      <c r="AC6" s="12">
        <v>54.5</v>
      </c>
      <c r="AD6" s="17">
        <v>341.28440366972478</v>
      </c>
      <c r="AE6" s="17">
        <v>46.229392966979404</v>
      </c>
      <c r="AF6" s="12">
        <v>556</v>
      </c>
      <c r="AG6" s="12">
        <v>24.57</v>
      </c>
      <c r="AH6" s="12">
        <v>11.076787155963302</v>
      </c>
      <c r="AI6" s="12">
        <v>1302</v>
      </c>
      <c r="AJ6" s="12">
        <f t="shared" ref="AJ6:AJ48" si="2">6.1*AC6</f>
        <v>332.45</v>
      </c>
    </row>
    <row r="7" spans="1:36">
      <c r="A7" t="s">
        <v>17</v>
      </c>
      <c r="B7" s="4">
        <v>70900</v>
      </c>
      <c r="C7" s="4">
        <v>112.3</v>
      </c>
      <c r="D7" s="1">
        <v>631.34461264470167</v>
      </c>
      <c r="E7" s="1">
        <v>59.576721558812203</v>
      </c>
      <c r="F7">
        <v>0.82</v>
      </c>
      <c r="G7">
        <v>35.1</v>
      </c>
      <c r="H7" s="1">
        <v>10.970703472840606</v>
      </c>
      <c r="I7">
        <v>6667</v>
      </c>
      <c r="J7">
        <f t="shared" si="0"/>
        <v>685.03</v>
      </c>
      <c r="K7">
        <v>2013</v>
      </c>
      <c r="L7">
        <v>103.6</v>
      </c>
      <c r="N7" s="2" t="s">
        <v>21</v>
      </c>
      <c r="O7" s="15">
        <v>171700</v>
      </c>
      <c r="P7" s="15">
        <v>260</v>
      </c>
      <c r="Q7" s="3">
        <v>660.38461538461536</v>
      </c>
      <c r="R7" s="3">
        <v>40.955315248013626</v>
      </c>
      <c r="S7" s="2">
        <v>0.82</v>
      </c>
      <c r="T7" s="2">
        <v>44.84</v>
      </c>
      <c r="U7" s="3">
        <v>7.7331753846153859</v>
      </c>
      <c r="V7" s="2">
        <v>7500</v>
      </c>
      <c r="W7" s="2">
        <f t="shared" si="1"/>
        <v>1586</v>
      </c>
      <c r="X7" s="2">
        <v>1972</v>
      </c>
      <c r="Y7" s="2">
        <v>270</v>
      </c>
      <c r="AA7" s="12" t="s">
        <v>94</v>
      </c>
      <c r="AB7" s="12">
        <v>23000</v>
      </c>
      <c r="AC7" s="12">
        <v>61</v>
      </c>
      <c r="AD7" s="17">
        <v>377.04918032786884</v>
      </c>
      <c r="AE7" s="17">
        <v>48.276200630436158</v>
      </c>
      <c r="AF7" s="12">
        <v>510</v>
      </c>
      <c r="AG7" s="12">
        <v>27.05</v>
      </c>
      <c r="AH7" s="12">
        <v>11.995122950819672</v>
      </c>
      <c r="AI7" s="12">
        <v>1404</v>
      </c>
      <c r="AJ7" s="12">
        <f t="shared" si="2"/>
        <v>372.09999999999997</v>
      </c>
    </row>
    <row r="8" spans="1:36">
      <c r="A8" t="s">
        <v>26</v>
      </c>
      <c r="B8" s="7">
        <v>68000</v>
      </c>
      <c r="C8" s="4">
        <v>122.4</v>
      </c>
      <c r="D8" s="1">
        <v>555.55555555555554</v>
      </c>
      <c r="E8" s="1">
        <v>50.215383754318545</v>
      </c>
      <c r="F8">
        <v>0.82</v>
      </c>
      <c r="G8">
        <v>34.1</v>
      </c>
      <c r="H8" s="1">
        <v>9.5000816993464063</v>
      </c>
      <c r="I8">
        <v>5740</v>
      </c>
      <c r="J8">
        <f t="shared" si="0"/>
        <v>746.64</v>
      </c>
      <c r="K8" s="5">
        <v>2002</v>
      </c>
      <c r="L8" s="5">
        <v>106</v>
      </c>
      <c r="N8" s="2" t="s">
        <v>23</v>
      </c>
      <c r="O8" s="15">
        <v>144000</v>
      </c>
      <c r="P8" s="15">
        <v>219</v>
      </c>
      <c r="Q8" s="3">
        <v>657.53424657534242</v>
      </c>
      <c r="R8" s="3">
        <v>44.432046798870275</v>
      </c>
      <c r="S8" s="2">
        <v>0.84</v>
      </c>
      <c r="T8" s="2">
        <v>43.9</v>
      </c>
      <c r="U8" s="3">
        <v>8.8000456621004552</v>
      </c>
      <c r="V8" s="2">
        <v>6500</v>
      </c>
      <c r="W8" s="2">
        <f t="shared" si="1"/>
        <v>1335.8999999999999</v>
      </c>
      <c r="X8" s="2">
        <v>1982</v>
      </c>
      <c r="Y8" s="2">
        <v>257.39999999999998</v>
      </c>
      <c r="AA8" s="12" t="s">
        <v>101</v>
      </c>
      <c r="AB8" s="12">
        <v>19958</v>
      </c>
      <c r="AC8" s="12">
        <v>80</v>
      </c>
      <c r="AD8" s="17">
        <f>AB8/AC8</f>
        <v>249.47499999999999</v>
      </c>
      <c r="AE8" s="17">
        <f>AB8/(AC8)^(3/2)</f>
        <v>27.892152934338018</v>
      </c>
      <c r="AF8" s="12">
        <v>428</v>
      </c>
      <c r="AG8" s="12">
        <v>28.35</v>
      </c>
      <c r="AH8" s="12">
        <f>AG8^2/AC8</f>
        <v>10.046531250000001</v>
      </c>
      <c r="AI8" s="12">
        <v>1280</v>
      </c>
      <c r="AJ8" s="12">
        <f t="shared" si="2"/>
        <v>488</v>
      </c>
    </row>
    <row r="9" spans="1:36">
      <c r="A9" t="s">
        <v>27</v>
      </c>
      <c r="B9" s="4">
        <v>75500</v>
      </c>
      <c r="C9" s="4">
        <v>122.4</v>
      </c>
      <c r="D9" s="1">
        <v>616.83006535947709</v>
      </c>
      <c r="E9" s="1">
        <v>55.753845197809561</v>
      </c>
      <c r="F9">
        <v>0.82</v>
      </c>
      <c r="G9">
        <v>35.799999999999997</v>
      </c>
      <c r="H9" s="1">
        <v>10.470915032679738</v>
      </c>
      <c r="I9">
        <v>6940</v>
      </c>
      <c r="J9">
        <f t="shared" si="0"/>
        <v>746.64</v>
      </c>
      <c r="K9" s="5">
        <v>1995</v>
      </c>
      <c r="L9" s="5">
        <v>120</v>
      </c>
      <c r="N9" s="2" t="s">
        <v>25</v>
      </c>
      <c r="O9" s="15">
        <v>164000</v>
      </c>
      <c r="P9" s="15">
        <v>219</v>
      </c>
      <c r="Q9" s="3">
        <v>748.85844748858449</v>
      </c>
      <c r="R9" s="3">
        <v>50.60316440982448</v>
      </c>
      <c r="S9" s="2">
        <v>0.84</v>
      </c>
      <c r="T9" s="2">
        <v>43.9</v>
      </c>
      <c r="U9" s="3">
        <v>8.8000456621004552</v>
      </c>
      <c r="V9" s="2">
        <v>9540</v>
      </c>
      <c r="W9" s="2">
        <f t="shared" si="1"/>
        <v>1335.8999999999999</v>
      </c>
      <c r="X9" s="2">
        <v>1982</v>
      </c>
      <c r="Y9" s="2">
        <v>257.39999999999998</v>
      </c>
      <c r="AA9" s="12" t="s">
        <v>103</v>
      </c>
      <c r="AB9" s="12">
        <v>16466</v>
      </c>
      <c r="AC9" s="12">
        <v>54.4</v>
      </c>
      <c r="AD9" s="17">
        <v>302.68382352941177</v>
      </c>
      <c r="AE9" s="17">
        <v>41.038337757835407</v>
      </c>
      <c r="AF9" s="12">
        <v>535</v>
      </c>
      <c r="AG9" s="12">
        <v>25.89</v>
      </c>
      <c r="AH9" s="12">
        <v>12.321545955882353</v>
      </c>
      <c r="AI9" s="12">
        <v>2084</v>
      </c>
      <c r="AJ9" s="12">
        <f t="shared" si="2"/>
        <v>331.84</v>
      </c>
    </row>
    <row r="10" spans="1:36">
      <c r="A10" s="5" t="s">
        <v>28</v>
      </c>
      <c r="B10" s="7">
        <v>75500</v>
      </c>
      <c r="C10" s="4">
        <v>122.4</v>
      </c>
      <c r="D10" s="1">
        <v>616.83006535947709</v>
      </c>
      <c r="E10" s="6">
        <v>55.753845197809561</v>
      </c>
      <c r="F10">
        <v>0.82</v>
      </c>
      <c r="G10">
        <v>35.799999999999997</v>
      </c>
      <c r="H10" s="1">
        <v>10.470915032679738</v>
      </c>
      <c r="I10">
        <v>6950</v>
      </c>
      <c r="J10">
        <f t="shared" si="0"/>
        <v>746.64</v>
      </c>
      <c r="K10" s="5">
        <v>2014</v>
      </c>
      <c r="L10" s="5">
        <v>107</v>
      </c>
      <c r="N10" s="2" t="s">
        <v>33</v>
      </c>
      <c r="O10" s="15">
        <v>242000</v>
      </c>
      <c r="P10" s="15">
        <v>361.6</v>
      </c>
      <c r="Q10" s="3">
        <v>669.24778761061941</v>
      </c>
      <c r="R10" s="3">
        <v>35.194332543772269</v>
      </c>
      <c r="S10" s="2">
        <v>0.86</v>
      </c>
      <c r="T10" s="2">
        <v>60.3</v>
      </c>
      <c r="U10" s="3">
        <v>10.055558628318582</v>
      </c>
      <c r="V10" s="2">
        <v>13450</v>
      </c>
      <c r="W10" s="2">
        <f t="shared" si="1"/>
        <v>2205.7600000000002</v>
      </c>
      <c r="X10" s="2">
        <v>1992</v>
      </c>
      <c r="Y10" s="2">
        <v>316</v>
      </c>
      <c r="AA10" s="12" t="s">
        <v>105</v>
      </c>
      <c r="AB10" s="12">
        <v>19505</v>
      </c>
      <c r="AC10" s="12">
        <v>56.2</v>
      </c>
      <c r="AD10" s="17">
        <v>347.06405693950177</v>
      </c>
      <c r="AE10" s="17">
        <v>46.295788072200239</v>
      </c>
      <c r="AF10" s="12">
        <v>532</v>
      </c>
      <c r="AG10" s="12">
        <v>27.4</v>
      </c>
      <c r="AH10" s="12">
        <v>13.358718861209962</v>
      </c>
      <c r="AI10" s="12">
        <v>1711</v>
      </c>
      <c r="AJ10" s="12">
        <f t="shared" si="2"/>
        <v>342.82</v>
      </c>
    </row>
    <row r="11" spans="1:36">
      <c r="A11" s="5" t="s">
        <v>29</v>
      </c>
      <c r="B11" s="4">
        <v>78000</v>
      </c>
      <c r="C11" s="4">
        <v>122.4</v>
      </c>
      <c r="D11" s="1">
        <v>637.25490196078431</v>
      </c>
      <c r="E11" s="6">
        <v>57.599999012306561</v>
      </c>
      <c r="F11">
        <v>0.82</v>
      </c>
      <c r="G11">
        <v>35.799999999999997</v>
      </c>
      <c r="H11" s="1">
        <v>10.470915032679738</v>
      </c>
      <c r="I11">
        <v>6112</v>
      </c>
      <c r="J11">
        <f t="shared" si="0"/>
        <v>746.64</v>
      </c>
      <c r="K11" s="5">
        <v>1987</v>
      </c>
      <c r="L11" s="5">
        <v>120</v>
      </c>
      <c r="N11" s="2" t="s">
        <v>34</v>
      </c>
      <c r="O11" s="16">
        <v>242000</v>
      </c>
      <c r="P11" s="15">
        <v>361.6</v>
      </c>
      <c r="Q11" s="3">
        <v>669.24778761061941</v>
      </c>
      <c r="R11" s="3">
        <v>35.194332543772269</v>
      </c>
      <c r="S11" s="2">
        <v>0.86</v>
      </c>
      <c r="T11" s="2">
        <v>60.3</v>
      </c>
      <c r="U11" s="3">
        <v>10.055558628318582</v>
      </c>
      <c r="V11" s="2">
        <v>11750</v>
      </c>
      <c r="W11" s="2">
        <f t="shared" si="1"/>
        <v>2205.7600000000002</v>
      </c>
      <c r="X11" s="2">
        <v>1992</v>
      </c>
      <c r="Y11" s="2">
        <v>316</v>
      </c>
      <c r="AA11" s="12" t="s">
        <v>107</v>
      </c>
      <c r="AB11" s="12">
        <v>30481</v>
      </c>
      <c r="AC11" s="12">
        <v>64</v>
      </c>
      <c r="AD11" s="17">
        <v>476.265625</v>
      </c>
      <c r="AE11" s="17">
        <v>59.533203125000057</v>
      </c>
      <c r="AF11" s="12">
        <v>667</v>
      </c>
      <c r="AG11" s="12">
        <v>28.4</v>
      </c>
      <c r="AH11" s="12">
        <v>12.602499999999999</v>
      </c>
      <c r="AI11" s="12">
        <v>2040</v>
      </c>
      <c r="AJ11" s="12">
        <f t="shared" si="2"/>
        <v>390.4</v>
      </c>
    </row>
    <row r="12" spans="1:36">
      <c r="A12" s="5" t="s">
        <v>30</v>
      </c>
      <c r="B12" s="7">
        <v>79000</v>
      </c>
      <c r="C12" s="4">
        <v>122.4</v>
      </c>
      <c r="D12" s="1">
        <v>645.42483660130711</v>
      </c>
      <c r="E12" s="6">
        <v>58.338460538105366</v>
      </c>
      <c r="F12">
        <v>0.82</v>
      </c>
      <c r="G12">
        <v>35.799999999999997</v>
      </c>
      <c r="H12" s="1">
        <v>10.470915032679738</v>
      </c>
      <c r="I12">
        <v>6500</v>
      </c>
      <c r="J12">
        <f t="shared" si="0"/>
        <v>746.64</v>
      </c>
      <c r="K12" s="5">
        <v>2014</v>
      </c>
      <c r="L12" s="5">
        <v>120.6</v>
      </c>
      <c r="N12" s="2" t="s">
        <v>35</v>
      </c>
      <c r="O12" s="15">
        <v>251000</v>
      </c>
      <c r="P12" s="15">
        <v>465</v>
      </c>
      <c r="Q12" s="3">
        <v>539.78494623655911</v>
      </c>
      <c r="R12" s="3">
        <v>25.031927491570389</v>
      </c>
      <c r="S12" s="2">
        <v>0.86</v>
      </c>
      <c r="T12" s="2">
        <v>64</v>
      </c>
      <c r="U12" s="3">
        <v>8.8086021505376344</v>
      </c>
      <c r="V12" s="2">
        <v>15094</v>
      </c>
      <c r="W12" s="2">
        <f t="shared" si="1"/>
        <v>2836.5</v>
      </c>
      <c r="X12" s="2">
        <v>1992</v>
      </c>
      <c r="Y12" s="2">
        <v>324</v>
      </c>
      <c r="AA12" s="12" t="s">
        <v>109</v>
      </c>
      <c r="AB12" s="12">
        <v>10387</v>
      </c>
      <c r="AC12" s="12">
        <v>42.1</v>
      </c>
      <c r="AD12" s="17">
        <v>246.72209026128266</v>
      </c>
      <c r="AE12" s="17">
        <v>38.024804325752875</v>
      </c>
      <c r="AF12" s="12">
        <v>350</v>
      </c>
      <c r="AG12" s="12">
        <v>22.76</v>
      </c>
      <c r="AH12" s="12">
        <v>12.304456057007126</v>
      </c>
      <c r="AI12" s="12">
        <v>1695</v>
      </c>
      <c r="AJ12" s="12">
        <f t="shared" si="2"/>
        <v>256.81</v>
      </c>
    </row>
    <row r="13" spans="1:36">
      <c r="A13" t="s">
        <v>31</v>
      </c>
      <c r="B13" s="4">
        <v>93500</v>
      </c>
      <c r="C13" s="4">
        <v>122.4</v>
      </c>
      <c r="D13" s="1">
        <v>763.8888888888888</v>
      </c>
      <c r="E13" s="1">
        <v>69.046152662187993</v>
      </c>
      <c r="F13">
        <v>0.82</v>
      </c>
      <c r="G13">
        <v>35.799999999999997</v>
      </c>
      <c r="H13" s="1">
        <v>10.470915032679738</v>
      </c>
      <c r="I13">
        <v>5930</v>
      </c>
      <c r="J13">
        <f t="shared" si="0"/>
        <v>746.64</v>
      </c>
      <c r="K13" s="5">
        <v>1993</v>
      </c>
      <c r="L13" s="5">
        <v>147</v>
      </c>
      <c r="N13" s="2" t="s">
        <v>36</v>
      </c>
      <c r="O13" s="15">
        <v>251000</v>
      </c>
      <c r="P13" s="15">
        <v>465</v>
      </c>
      <c r="Q13" s="3">
        <v>539.78494623655911</v>
      </c>
      <c r="R13" s="3">
        <v>25.031927491570389</v>
      </c>
      <c r="S13" s="2">
        <v>0.86</v>
      </c>
      <c r="T13" s="2">
        <v>64</v>
      </c>
      <c r="U13" s="3">
        <v>8.8086021505376344</v>
      </c>
      <c r="V13" s="2">
        <v>13334</v>
      </c>
      <c r="W13" s="2">
        <f t="shared" si="1"/>
        <v>2836.5</v>
      </c>
      <c r="X13" s="2">
        <v>1992</v>
      </c>
      <c r="Y13" s="2">
        <v>324</v>
      </c>
      <c r="AA13" s="12" t="s">
        <v>111</v>
      </c>
      <c r="AB13" s="12">
        <v>12292</v>
      </c>
      <c r="AC13" s="12">
        <v>42.09</v>
      </c>
      <c r="AD13" s="17">
        <v>292.04086481349486</v>
      </c>
      <c r="AE13" s="17">
        <v>45.014679562592995</v>
      </c>
      <c r="AF13" s="12">
        <v>404</v>
      </c>
      <c r="AG13" s="12">
        <v>22.81</v>
      </c>
      <c r="AH13" s="12">
        <v>12.361513423616058</v>
      </c>
      <c r="AI13" s="12">
        <v>1595</v>
      </c>
      <c r="AJ13" s="12">
        <f t="shared" si="2"/>
        <v>256.74900000000002</v>
      </c>
    </row>
    <row r="14" spans="1:36">
      <c r="A14" t="s">
        <v>32</v>
      </c>
      <c r="B14" s="7">
        <v>97000</v>
      </c>
      <c r="C14" s="4">
        <v>122.4</v>
      </c>
      <c r="D14" s="1">
        <v>792.48366013071893</v>
      </c>
      <c r="E14" s="1">
        <v>71.630768002483805</v>
      </c>
      <c r="F14">
        <v>0.82</v>
      </c>
      <c r="G14">
        <v>35.799999999999997</v>
      </c>
      <c r="H14" s="1">
        <v>10.470915032679738</v>
      </c>
      <c r="I14">
        <v>7400</v>
      </c>
      <c r="J14">
        <f t="shared" si="0"/>
        <v>746.64</v>
      </c>
      <c r="K14" s="5">
        <v>2014</v>
      </c>
      <c r="L14" s="5">
        <v>147.30000000000001</v>
      </c>
      <c r="N14" s="2" t="s">
        <v>37</v>
      </c>
      <c r="O14" s="15">
        <v>275000</v>
      </c>
      <c r="P14" s="15">
        <v>363.1</v>
      </c>
      <c r="Q14" s="3">
        <v>757.36711649683275</v>
      </c>
      <c r="R14" s="3">
        <v>39.745990139502737</v>
      </c>
      <c r="S14" s="2">
        <v>0.86</v>
      </c>
      <c r="T14" s="2">
        <v>60.3</v>
      </c>
      <c r="U14" s="3">
        <v>10.014018176810794</v>
      </c>
      <c r="V14" s="2">
        <v>12400</v>
      </c>
      <c r="W14" s="2">
        <f t="shared" si="1"/>
        <v>2214.91</v>
      </c>
      <c r="X14" s="2">
        <v>1991</v>
      </c>
      <c r="Y14" s="2">
        <v>151.24</v>
      </c>
      <c r="AA14" s="12" t="s">
        <v>113</v>
      </c>
      <c r="AB14" s="12">
        <v>5900</v>
      </c>
      <c r="AC14" s="12">
        <v>29.1</v>
      </c>
      <c r="AD14" s="17">
        <v>202.74914089347078</v>
      </c>
      <c r="AE14" s="17">
        <v>37.584824628731802</v>
      </c>
      <c r="AF14" s="12">
        <v>411</v>
      </c>
      <c r="AG14" s="12">
        <v>15.33</v>
      </c>
      <c r="AH14" s="12">
        <v>8.075907216494846</v>
      </c>
      <c r="AI14" s="12">
        <v>1964</v>
      </c>
      <c r="AJ14" s="12">
        <f t="shared" si="2"/>
        <v>177.51</v>
      </c>
    </row>
    <row r="15" spans="1:36">
      <c r="A15" s="5" t="s">
        <v>44</v>
      </c>
      <c r="B15">
        <v>123500</v>
      </c>
      <c r="C15">
        <v>226.3</v>
      </c>
      <c r="D15" s="1">
        <v>545.73574900574454</v>
      </c>
      <c r="E15" s="1">
        <v>36.277731875921504</v>
      </c>
      <c r="F15">
        <v>0.83</v>
      </c>
      <c r="G15">
        <v>39.880000000000003</v>
      </c>
      <c r="H15" s="1">
        <v>7.0279027839151569</v>
      </c>
      <c r="I15">
        <v>5600</v>
      </c>
      <c r="J15">
        <f t="shared" si="0"/>
        <v>1380.43</v>
      </c>
      <c r="K15" s="5">
        <v>1957</v>
      </c>
      <c r="L15" s="5">
        <v>60</v>
      </c>
      <c r="N15" s="2" t="s">
        <v>38</v>
      </c>
      <c r="O15" s="15">
        <v>276500</v>
      </c>
      <c r="P15" s="15">
        <v>363.1</v>
      </c>
      <c r="Q15" s="3">
        <v>761.49820985954273</v>
      </c>
      <c r="R15" s="3">
        <v>39.962786449354574</v>
      </c>
      <c r="S15" s="2">
        <v>0.86</v>
      </c>
      <c r="T15" s="2">
        <v>60.3</v>
      </c>
      <c r="U15" s="3">
        <v>10.014018176810794</v>
      </c>
      <c r="V15" s="2">
        <v>13500</v>
      </c>
      <c r="W15" s="2">
        <f t="shared" si="1"/>
        <v>2214.91</v>
      </c>
      <c r="X15" s="2">
        <v>1991</v>
      </c>
      <c r="Y15" s="2">
        <v>151.24</v>
      </c>
      <c r="AA15" s="12" t="s">
        <v>115</v>
      </c>
      <c r="AB15" s="12">
        <v>11500</v>
      </c>
      <c r="AC15" s="12">
        <v>39.4</v>
      </c>
      <c r="AD15" s="17">
        <v>291.87817258883251</v>
      </c>
      <c r="AE15" s="17">
        <v>46.500059394590174</v>
      </c>
      <c r="AF15" s="12">
        <v>608</v>
      </c>
      <c r="AG15" s="12">
        <v>19.78</v>
      </c>
      <c r="AH15" s="12">
        <v>9.9301624365482244</v>
      </c>
      <c r="AI15" s="12">
        <v>1750</v>
      </c>
      <c r="AJ15" s="12">
        <f t="shared" si="2"/>
        <v>240.33999999999997</v>
      </c>
    </row>
    <row r="16" spans="1:36">
      <c r="A16" s="5" t="s">
        <v>45</v>
      </c>
      <c r="B16">
        <v>129000</v>
      </c>
      <c r="C16">
        <v>226.3</v>
      </c>
      <c r="D16" s="1">
        <v>570.03977021652668</v>
      </c>
      <c r="E16" s="1">
        <v>37.893339368371464</v>
      </c>
      <c r="F16">
        <v>0.83</v>
      </c>
      <c r="G16">
        <v>39.880000000000003</v>
      </c>
      <c r="H16" s="1">
        <v>7.0279027839151569</v>
      </c>
      <c r="I16">
        <v>6700</v>
      </c>
      <c r="J16">
        <f t="shared" si="0"/>
        <v>1380.43</v>
      </c>
      <c r="K16" s="5">
        <v>1957</v>
      </c>
      <c r="L16" s="5">
        <v>76</v>
      </c>
      <c r="N16" s="2" t="s">
        <v>39</v>
      </c>
      <c r="O16" s="15">
        <v>380000</v>
      </c>
      <c r="P16" s="15">
        <v>437.3</v>
      </c>
      <c r="Q16" s="3">
        <v>868.96867139263657</v>
      </c>
      <c r="R16" s="3">
        <v>41.554147843230922</v>
      </c>
      <c r="S16" s="2">
        <v>0.86</v>
      </c>
      <c r="T16" s="2">
        <v>63.45</v>
      </c>
      <c r="U16" s="3">
        <v>9.2062714383718269</v>
      </c>
      <c r="V16" s="2">
        <v>16670</v>
      </c>
      <c r="W16" s="2">
        <f t="shared" si="1"/>
        <v>2667.5299999999997</v>
      </c>
      <c r="X16" s="2">
        <v>1991</v>
      </c>
      <c r="Y16" s="2">
        <v>257.35000000000002</v>
      </c>
      <c r="AA16" s="12" t="s">
        <v>120</v>
      </c>
      <c r="AB16" s="12">
        <v>9500</v>
      </c>
      <c r="AC16" s="12">
        <v>27.2</v>
      </c>
      <c r="AD16" s="17">
        <v>349.26470588235293</v>
      </c>
      <c r="AE16" s="17">
        <v>66.968450312959803</v>
      </c>
      <c r="AF16" s="12">
        <v>594</v>
      </c>
      <c r="AG16" s="12">
        <v>17.72</v>
      </c>
      <c r="AH16" s="12">
        <v>11.54405882352941</v>
      </c>
      <c r="AI16" s="12">
        <v>1852</v>
      </c>
      <c r="AJ16" s="12">
        <f t="shared" si="2"/>
        <v>165.92</v>
      </c>
    </row>
    <row r="17" spans="1:36">
      <c r="A17" s="5" t="s">
        <v>46</v>
      </c>
      <c r="B17">
        <v>141700</v>
      </c>
      <c r="C17">
        <v>283</v>
      </c>
      <c r="D17" s="1">
        <v>500.70671378091873</v>
      </c>
      <c r="E17" s="1">
        <v>29.763924687618101</v>
      </c>
      <c r="F17">
        <v>0.83</v>
      </c>
      <c r="G17">
        <v>43.1</v>
      </c>
      <c r="H17" s="1">
        <v>6.5639929328621909</v>
      </c>
      <c r="I17">
        <v>6940</v>
      </c>
      <c r="J17">
        <f t="shared" si="0"/>
        <v>1726.3</v>
      </c>
      <c r="K17" s="5">
        <v>1957</v>
      </c>
      <c r="L17" s="5">
        <v>78</v>
      </c>
      <c r="N17" s="2" t="s">
        <v>40</v>
      </c>
      <c r="O17" s="15">
        <v>380000</v>
      </c>
      <c r="P17" s="15">
        <v>437.3</v>
      </c>
      <c r="Q17" s="3">
        <v>868.96867139263657</v>
      </c>
      <c r="R17" s="3">
        <v>41.554147843230922</v>
      </c>
      <c r="S17" s="2">
        <v>0.86</v>
      </c>
      <c r="T17" s="2">
        <v>63.45</v>
      </c>
      <c r="U17" s="3">
        <v>9.2062714383718269</v>
      </c>
      <c r="V17" s="2">
        <v>14450</v>
      </c>
      <c r="W17" s="2">
        <f t="shared" si="1"/>
        <v>2667.5299999999997</v>
      </c>
      <c r="X17" s="2">
        <v>1991</v>
      </c>
      <c r="Y17" s="2">
        <v>257.35000000000002</v>
      </c>
      <c r="AA17" s="12" t="s">
        <v>275</v>
      </c>
      <c r="AB17" s="12">
        <v>2948</v>
      </c>
      <c r="AC17" s="12">
        <v>21.3</v>
      </c>
      <c r="AD17" s="17">
        <f>AB17/AC17</f>
        <v>138.40375586854461</v>
      </c>
      <c r="AE17" s="17">
        <f>AB17/(AC17)^(3/2)</f>
        <v>29.988729994634056</v>
      </c>
      <c r="AF17" s="12">
        <v>420</v>
      </c>
      <c r="AG17" s="12">
        <v>12.4</v>
      </c>
      <c r="AH17" s="12">
        <f>AG17^2/AC17</f>
        <v>7.2187793427230051</v>
      </c>
      <c r="AI17" s="12">
        <v>1875</v>
      </c>
      <c r="AJ17" s="12">
        <f t="shared" si="2"/>
        <v>129.93</v>
      </c>
    </row>
    <row r="18" spans="1:36">
      <c r="A18" s="5" t="s">
        <v>47</v>
      </c>
      <c r="B18">
        <v>151500</v>
      </c>
      <c r="C18">
        <v>283</v>
      </c>
      <c r="D18" s="1">
        <v>535.33568904593642</v>
      </c>
      <c r="E18" s="1">
        <v>31.822403600382092</v>
      </c>
      <c r="F18">
        <v>0.83</v>
      </c>
      <c r="G18">
        <v>44.2</v>
      </c>
      <c r="H18" s="1">
        <v>6.9033215547703195</v>
      </c>
      <c r="I18">
        <v>9300</v>
      </c>
      <c r="J18">
        <f t="shared" si="0"/>
        <v>1726.3</v>
      </c>
      <c r="K18" s="5">
        <v>1957</v>
      </c>
      <c r="L18" s="5">
        <v>85</v>
      </c>
      <c r="N18" s="2" t="s">
        <v>41</v>
      </c>
      <c r="O18" s="15">
        <v>280000</v>
      </c>
      <c r="P18" s="15">
        <v>442</v>
      </c>
      <c r="Q18" s="3">
        <v>633.48416289592762</v>
      </c>
      <c r="R18" s="3">
        <v>30.131768860465712</v>
      </c>
      <c r="S18" s="2">
        <v>0.89</v>
      </c>
      <c r="T18" s="2">
        <v>64.75</v>
      </c>
      <c r="U18" s="3">
        <v>9.4854355203619907</v>
      </c>
      <c r="V18" s="2">
        <v>15000</v>
      </c>
      <c r="W18" s="2">
        <f t="shared" si="1"/>
        <v>2696.2</v>
      </c>
      <c r="X18" s="2">
        <v>2013</v>
      </c>
      <c r="Y18" s="2">
        <v>374.5</v>
      </c>
      <c r="AA18" s="12" t="s">
        <v>344</v>
      </c>
      <c r="AB18" s="12">
        <v>55100</v>
      </c>
      <c r="AC18" s="12">
        <v>120</v>
      </c>
      <c r="AD18" s="17">
        <v>459.16666666666669</v>
      </c>
      <c r="AE18" s="17">
        <v>41.915990164631452</v>
      </c>
      <c r="AF18" s="12">
        <v>715</v>
      </c>
      <c r="AG18" s="12">
        <v>38</v>
      </c>
      <c r="AH18" s="12">
        <v>12.033333333333333</v>
      </c>
      <c r="AI18" s="12">
        <v>4075</v>
      </c>
      <c r="AJ18" s="12">
        <f t="shared" si="2"/>
        <v>732</v>
      </c>
    </row>
    <row r="19" spans="1:36">
      <c r="A19" s="5" t="s">
        <v>48</v>
      </c>
      <c r="B19">
        <v>151500</v>
      </c>
      <c r="C19">
        <v>283</v>
      </c>
      <c r="D19" s="1">
        <v>535.33568904593642</v>
      </c>
      <c r="E19" s="1">
        <v>31.822403600382092</v>
      </c>
      <c r="F19">
        <v>0.83</v>
      </c>
      <c r="G19">
        <v>44.2</v>
      </c>
      <c r="H19" s="1">
        <v>6.9033215547703195</v>
      </c>
      <c r="I19">
        <v>5400</v>
      </c>
      <c r="J19">
        <f t="shared" si="0"/>
        <v>1726.3</v>
      </c>
      <c r="K19" s="5">
        <v>1957</v>
      </c>
      <c r="L19" s="5">
        <v>85</v>
      </c>
      <c r="N19" s="2" t="s">
        <v>42</v>
      </c>
      <c r="O19" s="15">
        <v>316000</v>
      </c>
      <c r="P19" s="15">
        <v>464.3</v>
      </c>
      <c r="Q19" s="3">
        <v>680.59444324790002</v>
      </c>
      <c r="R19" s="3">
        <v>31.585594614686276</v>
      </c>
      <c r="S19" s="2">
        <v>0.89</v>
      </c>
      <c r="T19" s="2">
        <v>64.75</v>
      </c>
      <c r="U19" s="3">
        <v>9.029856773637734</v>
      </c>
      <c r="V19" s="2">
        <v>16100</v>
      </c>
      <c r="W19" s="2">
        <f t="shared" si="1"/>
        <v>2832.23</v>
      </c>
      <c r="X19" s="2">
        <v>2013</v>
      </c>
      <c r="Y19" s="2">
        <v>431.5</v>
      </c>
      <c r="AA19" s="12" t="s">
        <v>160</v>
      </c>
      <c r="AB19" s="12">
        <v>21000</v>
      </c>
      <c r="AC19" s="12">
        <v>74.98</v>
      </c>
      <c r="AD19" s="17">
        <v>280.07468658308881</v>
      </c>
      <c r="AE19" s="17">
        <v>32.3445520328725</v>
      </c>
      <c r="AF19" s="12">
        <v>500</v>
      </c>
      <c r="AG19" s="12">
        <v>29.2</v>
      </c>
      <c r="AH19" s="12">
        <v>11.371565750866898</v>
      </c>
      <c r="AI19" s="12">
        <v>2400</v>
      </c>
      <c r="AJ19" s="12">
        <f t="shared" si="2"/>
        <v>457.37799999999999</v>
      </c>
    </row>
    <row r="20" spans="1:36">
      <c r="A20" s="5" t="s">
        <v>49</v>
      </c>
      <c r="B20">
        <v>141700</v>
      </c>
      <c r="C20">
        <v>283</v>
      </c>
      <c r="D20" s="1">
        <v>500.70671378091873</v>
      </c>
      <c r="E20" s="1">
        <v>29.763924687618101</v>
      </c>
      <c r="F20">
        <v>0.83</v>
      </c>
      <c r="G20">
        <v>43.1</v>
      </c>
      <c r="H20" s="1">
        <v>6.5639929328621909</v>
      </c>
      <c r="I20">
        <v>6940</v>
      </c>
      <c r="J20">
        <f t="shared" si="0"/>
        <v>1726.3</v>
      </c>
      <c r="K20" s="5">
        <v>1957</v>
      </c>
      <c r="L20" s="5">
        <v>78</v>
      </c>
      <c r="N20" s="2" t="s">
        <v>43</v>
      </c>
      <c r="O20" s="15">
        <v>575000</v>
      </c>
      <c r="P20" s="15">
        <v>845</v>
      </c>
      <c r="Q20" s="3">
        <v>680.47337278106511</v>
      </c>
      <c r="R20" s="3">
        <v>23.40899566795412</v>
      </c>
      <c r="S20" s="2">
        <v>0.96</v>
      </c>
      <c r="T20" s="2">
        <v>79.75</v>
      </c>
      <c r="U20" s="3">
        <v>7.5267011834319524</v>
      </c>
      <c r="V20" s="2">
        <v>14800</v>
      </c>
      <c r="W20" s="2">
        <f t="shared" si="1"/>
        <v>5154.5</v>
      </c>
      <c r="X20" s="2">
        <v>2005</v>
      </c>
      <c r="Y20" s="2">
        <v>356.81</v>
      </c>
      <c r="AA20" s="12" t="s">
        <v>162</v>
      </c>
      <c r="AB20" s="12">
        <v>6500</v>
      </c>
      <c r="AC20" s="12">
        <v>39.72</v>
      </c>
      <c r="AD20" s="17">
        <v>163.64551863041291</v>
      </c>
      <c r="AE20" s="17">
        <v>25.965667823766033</v>
      </c>
      <c r="AF20" s="12">
        <v>350</v>
      </c>
      <c r="AG20" s="12">
        <v>22.06</v>
      </c>
      <c r="AH20" s="12">
        <v>12.251852970795568</v>
      </c>
      <c r="AI20" s="12">
        <v>1365</v>
      </c>
      <c r="AJ20" s="12">
        <f t="shared" si="2"/>
        <v>242.29199999999997</v>
      </c>
    </row>
    <row r="21" spans="1:36">
      <c r="A21" s="5" t="s">
        <v>50</v>
      </c>
      <c r="B21">
        <v>49895</v>
      </c>
      <c r="C21">
        <v>93</v>
      </c>
      <c r="D21" s="1">
        <v>536.50537634408602</v>
      </c>
      <c r="E21" s="1">
        <v>55.633015923198435</v>
      </c>
      <c r="F21">
        <v>0.83</v>
      </c>
      <c r="G21">
        <v>28.4</v>
      </c>
      <c r="H21" s="1">
        <v>8.67268817204301</v>
      </c>
      <c r="I21">
        <v>2648</v>
      </c>
      <c r="J21">
        <f t="shared" si="0"/>
        <v>567.29999999999995</v>
      </c>
      <c r="K21" s="5">
        <v>1998</v>
      </c>
      <c r="L21" s="5">
        <v>84.2</v>
      </c>
      <c r="N21" s="2" t="s">
        <v>69</v>
      </c>
      <c r="O21" s="2">
        <v>317500</v>
      </c>
      <c r="P21" s="2">
        <v>511</v>
      </c>
      <c r="Q21" s="3">
        <v>621.33072407045006</v>
      </c>
      <c r="R21" s="3">
        <v>27.486052989669137</v>
      </c>
      <c r="S21" s="2">
        <v>0.92</v>
      </c>
      <c r="T21" s="2">
        <v>59.6</v>
      </c>
      <c r="U21" s="3">
        <v>6.9513894324853238</v>
      </c>
      <c r="V21" s="2">
        <v>10800</v>
      </c>
      <c r="W21" s="2">
        <f t="shared" si="1"/>
        <v>3117.1</v>
      </c>
      <c r="X21" s="2">
        <v>1969</v>
      </c>
      <c r="Y21" s="2">
        <v>253</v>
      </c>
      <c r="AA21" s="12" t="s">
        <v>163</v>
      </c>
      <c r="AB21" s="12">
        <v>8800</v>
      </c>
      <c r="AC21" s="12">
        <v>39.72</v>
      </c>
      <c r="AD21" s="17">
        <v>221.55085599194362</v>
      </c>
      <c r="AE21" s="17">
        <v>35.153519515252476</v>
      </c>
      <c r="AF21" s="12">
        <v>405</v>
      </c>
      <c r="AG21" s="12">
        <v>22.06</v>
      </c>
      <c r="AH21" s="12">
        <v>12.251852970795568</v>
      </c>
      <c r="AI21" s="12">
        <v>1650</v>
      </c>
      <c r="AJ21" s="12">
        <f t="shared" si="2"/>
        <v>242.29199999999997</v>
      </c>
    </row>
    <row r="22" spans="1:36">
      <c r="A22" s="5" t="s">
        <v>51</v>
      </c>
      <c r="B22">
        <v>54884</v>
      </c>
      <c r="C22">
        <v>93</v>
      </c>
      <c r="D22" s="1">
        <v>590.15053763440858</v>
      </c>
      <c r="E22" s="1">
        <v>61.195760014607131</v>
      </c>
      <c r="F22">
        <v>0.83</v>
      </c>
      <c r="G22">
        <v>28.4</v>
      </c>
      <c r="H22" s="1">
        <v>8.67268817204301</v>
      </c>
      <c r="I22">
        <v>3815</v>
      </c>
      <c r="J22">
        <f t="shared" si="0"/>
        <v>567.29999999999995</v>
      </c>
      <c r="K22" s="5">
        <v>1998</v>
      </c>
      <c r="L22" s="5">
        <v>95.3</v>
      </c>
      <c r="N22" s="2" t="s">
        <v>70</v>
      </c>
      <c r="O22" s="2">
        <v>333400</v>
      </c>
      <c r="P22" s="2">
        <v>511</v>
      </c>
      <c r="Q22" s="3">
        <v>652.44618395303326</v>
      </c>
      <c r="R22" s="3">
        <v>28.862519895293513</v>
      </c>
      <c r="S22" s="2">
        <v>0.92</v>
      </c>
      <c r="T22" s="2">
        <v>59.6</v>
      </c>
      <c r="U22" s="3">
        <v>6.9513894324853238</v>
      </c>
      <c r="V22" s="2">
        <v>8560</v>
      </c>
      <c r="W22" s="2">
        <f t="shared" si="1"/>
        <v>3117.1</v>
      </c>
      <c r="X22" s="2">
        <v>1969</v>
      </c>
      <c r="Y22" s="2">
        <v>230</v>
      </c>
      <c r="AA22" s="12" t="s">
        <v>165</v>
      </c>
      <c r="AB22" s="12">
        <v>19150</v>
      </c>
      <c r="AC22" s="12">
        <v>51</v>
      </c>
      <c r="AD22" s="17">
        <v>375.49019607843138</v>
      </c>
      <c r="AE22" s="17">
        <v>52.579144331639988</v>
      </c>
      <c r="AF22" s="12">
        <v>575</v>
      </c>
      <c r="AG22" s="12">
        <v>24.504999999999999</v>
      </c>
      <c r="AH22" s="12">
        <v>11.774412254901959</v>
      </c>
      <c r="AI22" s="12">
        <v>3700</v>
      </c>
      <c r="AJ22" s="12">
        <f t="shared" si="2"/>
        <v>311.09999999999997</v>
      </c>
    </row>
    <row r="23" spans="1:36">
      <c r="A23" t="s">
        <v>52</v>
      </c>
      <c r="B23">
        <v>104000</v>
      </c>
      <c r="C23">
        <v>234</v>
      </c>
      <c r="D23" s="1">
        <v>444.44444444444446</v>
      </c>
      <c r="E23" s="1">
        <v>29.05424224269392</v>
      </c>
      <c r="F23">
        <v>0.90600000000000003</v>
      </c>
      <c r="G23">
        <v>39.880000000000003</v>
      </c>
      <c r="H23" s="1">
        <v>6.7966427350427354</v>
      </c>
      <c r="I23">
        <v>5200</v>
      </c>
      <c r="J23">
        <f t="shared" si="0"/>
        <v>1427.3999999999999</v>
      </c>
      <c r="K23" s="5">
        <v>1959</v>
      </c>
      <c r="L23" s="5">
        <v>53.4</v>
      </c>
      <c r="N23" s="2" t="s">
        <v>71</v>
      </c>
      <c r="O23" s="2">
        <v>377800</v>
      </c>
      <c r="P23" s="2">
        <v>511</v>
      </c>
      <c r="Q23" s="3">
        <v>739.33463796477497</v>
      </c>
      <c r="R23" s="3">
        <v>32.706238801565355</v>
      </c>
      <c r="S23" s="2">
        <v>0.92</v>
      </c>
      <c r="T23" s="2">
        <v>59.6</v>
      </c>
      <c r="U23" s="3">
        <v>6.9513894324853238</v>
      </c>
      <c r="V23" s="2">
        <v>12150</v>
      </c>
      <c r="W23" s="2">
        <f t="shared" si="1"/>
        <v>3117.1</v>
      </c>
      <c r="X23" s="2">
        <v>1969</v>
      </c>
      <c r="Y23" s="2">
        <v>243.5</v>
      </c>
      <c r="AA23" s="12" t="s">
        <v>170</v>
      </c>
      <c r="AB23" s="12">
        <v>18000</v>
      </c>
      <c r="AC23" s="12">
        <v>99.7</v>
      </c>
      <c r="AD23" s="17">
        <v>180.54162487462386</v>
      </c>
      <c r="AE23" s="17">
        <v>18.081304816724941</v>
      </c>
      <c r="AF23" s="12">
        <v>417</v>
      </c>
      <c r="AG23" s="12">
        <v>31.7</v>
      </c>
      <c r="AH23" s="12">
        <v>10.07913741223671</v>
      </c>
      <c r="AI23" s="12">
        <v>1305</v>
      </c>
      <c r="AJ23" s="12">
        <f t="shared" si="2"/>
        <v>608.16999999999996</v>
      </c>
    </row>
    <row r="24" spans="1:36">
      <c r="A24" t="s">
        <v>53</v>
      </c>
      <c r="B24">
        <v>106200</v>
      </c>
      <c r="C24">
        <v>234</v>
      </c>
      <c r="D24" s="1">
        <v>453.84615384615387</v>
      </c>
      <c r="E24" s="1">
        <v>29.668851213212445</v>
      </c>
      <c r="F24">
        <v>0.90600000000000003</v>
      </c>
      <c r="G24">
        <v>39.880000000000003</v>
      </c>
      <c r="H24" s="1">
        <v>6.7966427350427354</v>
      </c>
      <c r="I24">
        <v>5900</v>
      </c>
      <c r="J24">
        <f t="shared" si="0"/>
        <v>1427.3999999999999</v>
      </c>
      <c r="K24" s="5">
        <v>1959</v>
      </c>
      <c r="L24" s="5">
        <v>80.099999999999994</v>
      </c>
      <c r="N24" s="2" t="s">
        <v>72</v>
      </c>
      <c r="O24" s="2">
        <v>377800</v>
      </c>
      <c r="P24" s="2">
        <v>511</v>
      </c>
      <c r="Q24" s="3">
        <v>739.33463796477497</v>
      </c>
      <c r="R24" s="3">
        <v>32.706238801565355</v>
      </c>
      <c r="S24" s="2">
        <v>0.92</v>
      </c>
      <c r="T24" s="2">
        <v>59.6</v>
      </c>
      <c r="U24" s="3">
        <v>6.9513894324853238</v>
      </c>
      <c r="V24" s="2">
        <v>11720</v>
      </c>
      <c r="W24" s="2">
        <f t="shared" si="1"/>
        <v>3117.1</v>
      </c>
      <c r="X24" s="2">
        <v>1969</v>
      </c>
      <c r="Y24" s="2">
        <v>253</v>
      </c>
      <c r="AA24" s="12" t="s">
        <v>172</v>
      </c>
      <c r="AB24" s="12">
        <v>64000</v>
      </c>
      <c r="AC24" s="12">
        <v>140</v>
      </c>
      <c r="AD24" s="17">
        <v>457.14285714285717</v>
      </c>
      <c r="AE24" s="17">
        <v>38.635623073303641</v>
      </c>
      <c r="AF24" s="12">
        <v>565</v>
      </c>
      <c r="AG24" s="12">
        <v>41.2</v>
      </c>
      <c r="AH24" s="12">
        <v>12.12457142857143</v>
      </c>
      <c r="AI24" s="12">
        <v>6200</v>
      </c>
      <c r="AJ24" s="12">
        <f t="shared" si="2"/>
        <v>854</v>
      </c>
    </row>
    <row r="25" spans="1:36">
      <c r="A25" t="s">
        <v>54</v>
      </c>
      <c r="B25">
        <v>76700</v>
      </c>
      <c r="C25">
        <v>153</v>
      </c>
      <c r="D25" s="1">
        <v>501.30718954248368</v>
      </c>
      <c r="E25" s="1">
        <v>40.52828418363125</v>
      </c>
      <c r="F25">
        <v>0.9</v>
      </c>
      <c r="G25">
        <v>32.92</v>
      </c>
      <c r="H25" s="1">
        <v>7.0831790849673206</v>
      </c>
      <c r="I25">
        <v>4170</v>
      </c>
      <c r="J25">
        <f t="shared" si="0"/>
        <v>933.3</v>
      </c>
      <c r="K25" s="5">
        <v>1963</v>
      </c>
      <c r="L25" s="5">
        <v>64</v>
      </c>
      <c r="N25" s="2" t="s">
        <v>73</v>
      </c>
      <c r="O25" s="2">
        <v>412800</v>
      </c>
      <c r="P25" s="2">
        <v>525</v>
      </c>
      <c r="Q25" s="3">
        <v>786.28571428571433</v>
      </c>
      <c r="R25" s="3">
        <v>34.316321938825752</v>
      </c>
      <c r="S25" s="2">
        <v>0.92</v>
      </c>
      <c r="T25" s="2">
        <v>64.400000000000006</v>
      </c>
      <c r="U25" s="3">
        <v>7.8997333333333346</v>
      </c>
      <c r="V25" s="2">
        <v>14200</v>
      </c>
      <c r="W25" s="2">
        <f t="shared" si="1"/>
        <v>3202.5</v>
      </c>
      <c r="X25" s="2">
        <v>1969</v>
      </c>
      <c r="Y25" s="2">
        <v>282</v>
      </c>
      <c r="AA25" s="12" t="s">
        <v>174</v>
      </c>
      <c r="AB25" s="12">
        <v>64000</v>
      </c>
      <c r="AC25" s="12">
        <v>140</v>
      </c>
      <c r="AD25" s="17">
        <v>457.14285714285717</v>
      </c>
      <c r="AE25" s="17">
        <v>38.635623073303641</v>
      </c>
      <c r="AF25" s="12">
        <v>675</v>
      </c>
      <c r="AG25" s="12">
        <v>37.4</v>
      </c>
      <c r="AH25" s="12">
        <v>9.9911428571428562</v>
      </c>
      <c r="AI25" s="12">
        <v>6500</v>
      </c>
      <c r="AJ25" s="12">
        <f t="shared" si="2"/>
        <v>854</v>
      </c>
    </row>
    <row r="26" spans="1:36">
      <c r="A26" t="s">
        <v>55</v>
      </c>
      <c r="B26">
        <v>95100</v>
      </c>
      <c r="C26">
        <v>153</v>
      </c>
      <c r="D26" s="1">
        <v>510.4575163398693</v>
      </c>
      <c r="E26" s="1">
        <v>41.268044259994795</v>
      </c>
      <c r="F26">
        <v>0.9</v>
      </c>
      <c r="G26">
        <v>32.92</v>
      </c>
      <c r="H26" s="1">
        <v>7.0831790849673206</v>
      </c>
      <c r="I26">
        <v>4720</v>
      </c>
      <c r="J26">
        <f t="shared" si="0"/>
        <v>933.3</v>
      </c>
      <c r="K26" s="5">
        <v>1963</v>
      </c>
      <c r="L26" s="5">
        <v>77</v>
      </c>
      <c r="N26" s="2" t="s">
        <v>74</v>
      </c>
      <c r="O26" s="2">
        <v>447700</v>
      </c>
      <c r="P26" s="2">
        <v>554</v>
      </c>
      <c r="Q26" s="3">
        <v>808.12274368231044</v>
      </c>
      <c r="R26" s="3">
        <v>34.333845403252056</v>
      </c>
      <c r="S26" s="2">
        <v>0.9</v>
      </c>
      <c r="T26" s="2">
        <v>68.400000000000006</v>
      </c>
      <c r="U26" s="3">
        <v>8.4450541516245501</v>
      </c>
      <c r="V26" s="2">
        <v>14320</v>
      </c>
      <c r="W26" s="2">
        <f t="shared" si="1"/>
        <v>3379.3999999999996</v>
      </c>
      <c r="X26" s="2">
        <v>2011</v>
      </c>
      <c r="Y26" s="2">
        <v>296</v>
      </c>
      <c r="AA26" s="12" t="s">
        <v>184</v>
      </c>
      <c r="AB26" s="12">
        <v>23500</v>
      </c>
      <c r="AC26" s="12">
        <v>81.900000000000006</v>
      </c>
      <c r="AD26" s="17">
        <v>286.93528693528691</v>
      </c>
      <c r="AE26" s="17">
        <v>31.706040470283259</v>
      </c>
      <c r="AF26" s="12">
        <v>500</v>
      </c>
      <c r="AG26" s="12">
        <v>30</v>
      </c>
      <c r="AH26" s="12">
        <v>10.989010989010989</v>
      </c>
      <c r="AI26" s="12">
        <v>1000</v>
      </c>
      <c r="AJ26" s="12">
        <f t="shared" si="2"/>
        <v>499.59000000000003</v>
      </c>
    </row>
    <row r="27" spans="1:36">
      <c r="A27" t="s">
        <v>56</v>
      </c>
      <c r="B27">
        <v>50000</v>
      </c>
      <c r="C27">
        <v>91.04</v>
      </c>
      <c r="D27" s="1">
        <v>549.2091388400703</v>
      </c>
      <c r="E27" s="1">
        <v>57.560112059303442</v>
      </c>
      <c r="F27">
        <v>0.82</v>
      </c>
      <c r="G27">
        <v>28</v>
      </c>
      <c r="H27" s="1">
        <v>8.611599297012301</v>
      </c>
      <c r="I27">
        <v>2850</v>
      </c>
      <c r="J27">
        <f t="shared" si="0"/>
        <v>555.34400000000005</v>
      </c>
      <c r="K27" s="5">
        <v>1967</v>
      </c>
      <c r="L27" s="5">
        <v>62</v>
      </c>
      <c r="N27" s="2" t="s">
        <v>77</v>
      </c>
      <c r="O27" s="2">
        <v>142900</v>
      </c>
      <c r="P27" s="2">
        <v>283.3</v>
      </c>
      <c r="Q27" s="3">
        <v>504.41228379809388</v>
      </c>
      <c r="R27" s="3">
        <v>29.968317901076993</v>
      </c>
      <c r="S27" s="2">
        <v>0.86</v>
      </c>
      <c r="T27" s="2">
        <v>47.57</v>
      </c>
      <c r="U27" s="3">
        <v>7.9876629015178251</v>
      </c>
      <c r="V27" s="2">
        <v>7200</v>
      </c>
      <c r="W27" s="2">
        <f t="shared" si="1"/>
        <v>1728.1299999999999</v>
      </c>
      <c r="X27" s="2">
        <v>1981</v>
      </c>
      <c r="Y27" s="2">
        <v>234</v>
      </c>
      <c r="AA27" s="12" t="s">
        <v>186</v>
      </c>
      <c r="AB27" s="12">
        <v>171000</v>
      </c>
      <c r="AC27" s="12">
        <v>311.10000000000002</v>
      </c>
      <c r="AD27" s="17">
        <v>549.66248794599801</v>
      </c>
      <c r="AE27" s="17">
        <v>31.1634903842859</v>
      </c>
      <c r="AF27" s="12">
        <v>870</v>
      </c>
      <c r="AG27" s="12">
        <v>51.1</v>
      </c>
      <c r="AH27" s="12">
        <v>8.3934747669559631</v>
      </c>
      <c r="AI27" s="12">
        <v>8950</v>
      </c>
      <c r="AJ27" s="12">
        <f t="shared" si="2"/>
        <v>1897.71</v>
      </c>
    </row>
    <row r="28" spans="1:36">
      <c r="A28" t="s">
        <v>57</v>
      </c>
      <c r="B28">
        <v>58100</v>
      </c>
      <c r="C28">
        <v>91.04</v>
      </c>
      <c r="D28" s="1">
        <v>638.18101933216167</v>
      </c>
      <c r="E28" s="1">
        <v>66.884850212910592</v>
      </c>
      <c r="F28">
        <v>0.82</v>
      </c>
      <c r="G28">
        <v>28</v>
      </c>
      <c r="H28" s="1">
        <v>8.611599297012301</v>
      </c>
      <c r="I28">
        <v>4800</v>
      </c>
      <c r="J28">
        <f t="shared" si="0"/>
        <v>555.34400000000005</v>
      </c>
      <c r="K28" s="5">
        <v>1967</v>
      </c>
      <c r="L28" s="5">
        <v>73</v>
      </c>
      <c r="N28" s="2" t="s">
        <v>78</v>
      </c>
      <c r="O28" s="2">
        <v>179200</v>
      </c>
      <c r="P28" s="2">
        <v>283.3</v>
      </c>
      <c r="Q28" s="3">
        <v>632.54500529474058</v>
      </c>
      <c r="R28" s="3">
        <v>37.58098368000698</v>
      </c>
      <c r="S28" s="2">
        <v>0.86</v>
      </c>
      <c r="T28" s="2">
        <v>47.57</v>
      </c>
      <c r="U28" s="3">
        <v>7.9876629015178251</v>
      </c>
      <c r="V28" s="2">
        <v>12200</v>
      </c>
      <c r="W28" s="2">
        <f t="shared" si="1"/>
        <v>1728.1299999999999</v>
      </c>
      <c r="X28" s="2">
        <v>1981</v>
      </c>
      <c r="Y28" s="2">
        <v>270</v>
      </c>
      <c r="AA28" s="12" t="s">
        <v>202</v>
      </c>
      <c r="AB28" s="12">
        <v>22930</v>
      </c>
      <c r="AC28" s="12">
        <v>78.3</v>
      </c>
      <c r="AD28" s="17">
        <v>292.84802043422735</v>
      </c>
      <c r="AE28" s="17">
        <v>33.094925794008446</v>
      </c>
      <c r="AF28" s="12">
        <v>493</v>
      </c>
      <c r="AG28" s="12">
        <v>30.63</v>
      </c>
      <c r="AH28" s="12">
        <v>11.982080459770115</v>
      </c>
      <c r="AI28" s="12">
        <v>1825</v>
      </c>
      <c r="AJ28" s="12">
        <f t="shared" si="2"/>
        <v>477.62999999999994</v>
      </c>
    </row>
    <row r="29" spans="1:36">
      <c r="A29" t="s">
        <v>58</v>
      </c>
      <c r="B29">
        <v>62820</v>
      </c>
      <c r="C29">
        <v>91.04</v>
      </c>
      <c r="D29" s="1">
        <v>690.02636203866427</v>
      </c>
      <c r="E29" s="1">
        <v>72.318524791308803</v>
      </c>
      <c r="F29">
        <v>0.82</v>
      </c>
      <c r="G29">
        <v>28.9</v>
      </c>
      <c r="H29" s="1">
        <v>9.174099297012301</v>
      </c>
      <c r="I29">
        <v>4176</v>
      </c>
      <c r="J29">
        <f t="shared" si="0"/>
        <v>555.34400000000005</v>
      </c>
      <c r="K29" s="5">
        <v>1984</v>
      </c>
      <c r="L29" s="5">
        <v>98</v>
      </c>
      <c r="N29" s="2" t="s">
        <v>79</v>
      </c>
      <c r="O29" s="2">
        <v>158800</v>
      </c>
      <c r="P29" s="2">
        <v>283.3</v>
      </c>
      <c r="Q29" s="3">
        <v>560.53653370984819</v>
      </c>
      <c r="R29" s="3">
        <v>33.302791341434755</v>
      </c>
      <c r="S29" s="2">
        <v>0.86</v>
      </c>
      <c r="T29" s="2">
        <v>47.57</v>
      </c>
      <c r="U29" s="3">
        <v>7.9876629015178251</v>
      </c>
      <c r="V29" s="2">
        <v>7200</v>
      </c>
      <c r="W29" s="2">
        <f t="shared" si="1"/>
        <v>1728.1299999999999</v>
      </c>
      <c r="X29" s="2">
        <v>1981</v>
      </c>
      <c r="Y29" s="2">
        <v>270</v>
      </c>
      <c r="AA29" s="12" t="s">
        <v>204</v>
      </c>
      <c r="AB29" s="12">
        <v>6954</v>
      </c>
      <c r="AC29" s="12">
        <v>25.2</v>
      </c>
      <c r="AD29" s="17">
        <v>275.95238095238096</v>
      </c>
      <c r="AE29" s="17">
        <v>54.971030088038198</v>
      </c>
      <c r="AF29" s="12">
        <v>487</v>
      </c>
      <c r="AG29" s="12">
        <v>15.85</v>
      </c>
      <c r="AH29" s="12">
        <v>9.969146825396825</v>
      </c>
      <c r="AI29" s="12">
        <v>1260</v>
      </c>
      <c r="AJ29" s="12">
        <f t="shared" si="2"/>
        <v>153.72</v>
      </c>
    </row>
    <row r="30" spans="1:36">
      <c r="A30" t="s">
        <v>59</v>
      </c>
      <c r="B30">
        <v>68040</v>
      </c>
      <c r="C30">
        <v>91.04</v>
      </c>
      <c r="D30" s="1">
        <v>747.36379613356758</v>
      </c>
      <c r="E30" s="1">
        <v>78.32780049030012</v>
      </c>
      <c r="F30">
        <v>0.82</v>
      </c>
      <c r="G30">
        <v>28.9</v>
      </c>
      <c r="H30" s="1">
        <v>9.174099297012301</v>
      </c>
      <c r="I30">
        <v>3820</v>
      </c>
      <c r="J30">
        <f t="shared" si="0"/>
        <v>555.34400000000005</v>
      </c>
      <c r="K30" s="5">
        <v>1984</v>
      </c>
      <c r="L30" s="5">
        <v>105</v>
      </c>
      <c r="N30" s="2" t="s">
        <v>80</v>
      </c>
      <c r="O30" s="2">
        <v>186900</v>
      </c>
      <c r="P30" s="2">
        <v>283.3</v>
      </c>
      <c r="Q30" s="3">
        <v>659.72467349099895</v>
      </c>
      <c r="R30" s="3">
        <v>39.195791572507275</v>
      </c>
      <c r="S30" s="2">
        <v>0.86</v>
      </c>
      <c r="T30" s="2">
        <v>47.57</v>
      </c>
      <c r="U30" s="3">
        <v>7.9876629015178251</v>
      </c>
      <c r="V30" s="2">
        <v>11070</v>
      </c>
      <c r="W30" s="2">
        <f t="shared" si="1"/>
        <v>1728.1299999999999</v>
      </c>
      <c r="X30" s="2">
        <v>1981</v>
      </c>
      <c r="Y30" s="2">
        <v>274</v>
      </c>
      <c r="AA30" s="12" t="s">
        <v>206</v>
      </c>
      <c r="AB30" s="12">
        <v>10886</v>
      </c>
      <c r="AC30" s="12">
        <v>32.590000000000003</v>
      </c>
      <c r="AD30" s="17">
        <v>334.02884320343662</v>
      </c>
      <c r="AE30" s="17">
        <v>58.511575105707948</v>
      </c>
      <c r="AF30" s="12">
        <v>546</v>
      </c>
      <c r="AG30" s="12">
        <v>18.29</v>
      </c>
      <c r="AH30" s="12">
        <v>10.264624117827553</v>
      </c>
      <c r="AI30" s="12">
        <v>1433</v>
      </c>
      <c r="AJ30" s="12">
        <f t="shared" si="2"/>
        <v>198.79900000000001</v>
      </c>
    </row>
    <row r="31" spans="1:36">
      <c r="A31" t="s">
        <v>60</v>
      </c>
      <c r="B31">
        <v>60555</v>
      </c>
      <c r="C31">
        <v>91.04</v>
      </c>
      <c r="D31" s="1">
        <v>665.14718804920915</v>
      </c>
      <c r="E31" s="1">
        <v>69.711051715022393</v>
      </c>
      <c r="F31">
        <v>0.82</v>
      </c>
      <c r="G31">
        <v>28.9</v>
      </c>
      <c r="H31" s="1">
        <v>9.174099297012301</v>
      </c>
      <c r="I31">
        <v>4398</v>
      </c>
      <c r="J31">
        <f t="shared" si="0"/>
        <v>555.34400000000005</v>
      </c>
      <c r="K31" s="5">
        <v>1984</v>
      </c>
      <c r="L31" s="5">
        <v>89</v>
      </c>
      <c r="N31" s="2" t="s">
        <v>81</v>
      </c>
      <c r="O31" s="2">
        <v>204100</v>
      </c>
      <c r="P31" s="2">
        <v>290.7</v>
      </c>
      <c r="Q31" s="3">
        <v>702.09838321293432</v>
      </c>
      <c r="R31" s="3">
        <v>41.178967871280918</v>
      </c>
      <c r="S31" s="2">
        <v>0.86</v>
      </c>
      <c r="T31" s="2">
        <v>51.92</v>
      </c>
      <c r="U31" s="3">
        <v>9.2730870313037492</v>
      </c>
      <c r="V31" s="2">
        <v>10415</v>
      </c>
      <c r="W31" s="2">
        <f t="shared" si="1"/>
        <v>1773.2699999999998</v>
      </c>
      <c r="X31" s="2">
        <v>1981</v>
      </c>
      <c r="Y31" s="2">
        <v>270</v>
      </c>
      <c r="AA31" s="12" t="s">
        <v>209</v>
      </c>
      <c r="AB31" s="12">
        <v>21092</v>
      </c>
      <c r="AC31" s="12">
        <v>77</v>
      </c>
      <c r="AD31" s="17">
        <v>273.9220779220779</v>
      </c>
      <c r="AE31" s="17">
        <v>31.216317905021853</v>
      </c>
      <c r="AF31" s="10">
        <v>494</v>
      </c>
      <c r="AG31" s="12">
        <v>31.228999999999999</v>
      </c>
      <c r="AH31" s="12">
        <v>12.665590142857141</v>
      </c>
      <c r="AI31" s="12">
        <v>1715</v>
      </c>
      <c r="AJ31" s="12">
        <f t="shared" si="2"/>
        <v>469.7</v>
      </c>
    </row>
    <row r="32" spans="1:36">
      <c r="A32" s="5" t="s">
        <v>61</v>
      </c>
      <c r="B32">
        <v>65544</v>
      </c>
      <c r="C32">
        <v>124.6</v>
      </c>
      <c r="D32" s="1">
        <v>526.03531300160512</v>
      </c>
      <c r="E32" s="1">
        <v>47.125489938714281</v>
      </c>
      <c r="F32">
        <v>0.82</v>
      </c>
      <c r="G32">
        <v>35.79</v>
      </c>
      <c r="H32" s="1">
        <v>10.280289727126807</v>
      </c>
      <c r="I32">
        <v>5991</v>
      </c>
      <c r="J32">
        <f t="shared" si="0"/>
        <v>760.06</v>
      </c>
      <c r="K32" s="5">
        <v>1997</v>
      </c>
      <c r="L32" s="5">
        <v>98</v>
      </c>
      <c r="N32" s="2" t="s">
        <v>82</v>
      </c>
      <c r="O32" s="2">
        <v>247200</v>
      </c>
      <c r="P32" s="2">
        <v>427.8</v>
      </c>
      <c r="Q32" s="3">
        <v>577.84011220196351</v>
      </c>
      <c r="R32" s="3">
        <v>27.937484277322181</v>
      </c>
      <c r="S32" s="2">
        <v>0.89</v>
      </c>
      <c r="T32" s="2">
        <v>60.93</v>
      </c>
      <c r="U32" s="3">
        <v>8.6780385694249649</v>
      </c>
      <c r="V32" s="2">
        <v>9700</v>
      </c>
      <c r="W32" s="2">
        <f t="shared" si="1"/>
        <v>2609.58</v>
      </c>
      <c r="X32" s="2">
        <v>1994</v>
      </c>
      <c r="Y32" s="2">
        <v>343</v>
      </c>
      <c r="AA32" s="12" t="s">
        <v>345</v>
      </c>
      <c r="AB32" s="12">
        <v>5700</v>
      </c>
      <c r="AC32" s="12">
        <v>25.08</v>
      </c>
      <c r="AD32" s="17">
        <v>227.27272727272728</v>
      </c>
      <c r="AE32" s="17">
        <v>45.381992263117688</v>
      </c>
      <c r="AF32" s="12">
        <v>454</v>
      </c>
      <c r="AG32" s="12">
        <v>15.85</v>
      </c>
      <c r="AH32" s="12">
        <v>10.016846092503988</v>
      </c>
      <c r="AI32" s="12">
        <v>2220</v>
      </c>
      <c r="AJ32" s="12">
        <f t="shared" si="2"/>
        <v>152.98799999999997</v>
      </c>
    </row>
    <row r="33" spans="1:36">
      <c r="A33" s="5" t="s">
        <v>62</v>
      </c>
      <c r="B33">
        <v>70080</v>
      </c>
      <c r="C33">
        <v>124.6</v>
      </c>
      <c r="D33" s="1">
        <v>562.43980738362768</v>
      </c>
      <c r="E33" s="1">
        <v>50.386829227772132</v>
      </c>
      <c r="F33">
        <v>0.82</v>
      </c>
      <c r="G33">
        <v>35.79</v>
      </c>
      <c r="H33" s="1">
        <v>10.280289727126807</v>
      </c>
      <c r="I33">
        <v>5570</v>
      </c>
      <c r="J33">
        <f t="shared" si="0"/>
        <v>760.06</v>
      </c>
      <c r="K33" s="5">
        <v>1997</v>
      </c>
      <c r="L33" s="5">
        <v>116</v>
      </c>
      <c r="N33" s="2" t="s">
        <v>83</v>
      </c>
      <c r="O33" s="2">
        <v>297550</v>
      </c>
      <c r="P33" s="2">
        <v>427.8</v>
      </c>
      <c r="Q33" s="3">
        <v>695.53529686769514</v>
      </c>
      <c r="R33" s="3">
        <v>33.62782543170394</v>
      </c>
      <c r="S33" s="2">
        <v>0.89</v>
      </c>
      <c r="T33" s="2">
        <v>60.93</v>
      </c>
      <c r="U33" s="3">
        <v>8.6780385694249649</v>
      </c>
      <c r="V33" s="2">
        <v>13080</v>
      </c>
      <c r="W33" s="2">
        <f t="shared" si="1"/>
        <v>2609.58</v>
      </c>
      <c r="X33" s="2">
        <v>1994</v>
      </c>
      <c r="Y33" s="2">
        <v>417</v>
      </c>
      <c r="AA33" s="12" t="s">
        <v>220</v>
      </c>
      <c r="AB33" s="12">
        <v>19773</v>
      </c>
      <c r="AC33" s="12">
        <v>70</v>
      </c>
      <c r="AD33" s="17">
        <v>282.47142857142859</v>
      </c>
      <c r="AE33" s="17">
        <v>33.761793274812774</v>
      </c>
      <c r="AF33" s="12">
        <v>520</v>
      </c>
      <c r="AG33" s="12">
        <v>29</v>
      </c>
      <c r="AH33" s="12">
        <v>12.014285714285714</v>
      </c>
      <c r="AI33" s="12">
        <v>2600</v>
      </c>
      <c r="AJ33" s="12">
        <f t="shared" si="2"/>
        <v>427</v>
      </c>
    </row>
    <row r="34" spans="1:36">
      <c r="A34" s="5" t="s">
        <v>63</v>
      </c>
      <c r="B34">
        <v>79016</v>
      </c>
      <c r="C34">
        <v>124.6</v>
      </c>
      <c r="D34" s="1">
        <v>634.15730337078651</v>
      </c>
      <c r="E34" s="1">
        <v>56.811725146427555</v>
      </c>
      <c r="F34">
        <v>0.82</v>
      </c>
      <c r="G34">
        <v>35.79</v>
      </c>
      <c r="H34" s="1">
        <v>10.280289727126807</v>
      </c>
      <c r="I34">
        <v>5436</v>
      </c>
      <c r="J34">
        <f t="shared" si="0"/>
        <v>760.06</v>
      </c>
      <c r="K34" s="5">
        <v>1997</v>
      </c>
      <c r="L34" s="5">
        <v>120</v>
      </c>
      <c r="N34" s="2" t="s">
        <v>84</v>
      </c>
      <c r="O34" s="2">
        <v>347452</v>
      </c>
      <c r="P34" s="2">
        <v>436.8</v>
      </c>
      <c r="Q34" s="3">
        <v>795.4487179487179</v>
      </c>
      <c r="R34" s="3">
        <v>38.060182933385327</v>
      </c>
      <c r="S34" s="2">
        <v>0.89</v>
      </c>
      <c r="T34" s="2">
        <v>64.8</v>
      </c>
      <c r="U34" s="3">
        <v>9.6131868131868128</v>
      </c>
      <c r="V34" s="2">
        <v>19350</v>
      </c>
      <c r="W34" s="2">
        <f t="shared" si="1"/>
        <v>2664.48</v>
      </c>
      <c r="X34" s="2">
        <v>1994</v>
      </c>
      <c r="Y34" s="2">
        <v>513</v>
      </c>
      <c r="AA34" s="12" t="s">
        <v>228</v>
      </c>
      <c r="AB34" s="12">
        <v>20820</v>
      </c>
      <c r="AC34" s="12">
        <v>70</v>
      </c>
      <c r="AD34" s="17">
        <v>297.42857142857144</v>
      </c>
      <c r="AE34" s="17">
        <v>35.549513780488638</v>
      </c>
      <c r="AF34" s="12">
        <v>0.50700000000000001</v>
      </c>
      <c r="AG34" s="12">
        <v>29</v>
      </c>
      <c r="AH34" s="12">
        <v>12.014285714285714</v>
      </c>
      <c r="AI34" s="12">
        <v>1700</v>
      </c>
      <c r="AJ34" s="12">
        <f t="shared" si="2"/>
        <v>427</v>
      </c>
    </row>
    <row r="35" spans="1:36">
      <c r="A35" s="5" t="s">
        <v>64</v>
      </c>
      <c r="B35">
        <v>85139</v>
      </c>
      <c r="C35">
        <v>124.6</v>
      </c>
      <c r="D35" s="1">
        <v>683.29855537720709</v>
      </c>
      <c r="E35" s="1">
        <v>61.214101792569799</v>
      </c>
      <c r="F35">
        <v>0.82</v>
      </c>
      <c r="G35">
        <v>35.79</v>
      </c>
      <c r="H35" s="1">
        <v>10.280289727126807</v>
      </c>
      <c r="I35">
        <v>5460</v>
      </c>
      <c r="J35">
        <f t="shared" si="0"/>
        <v>760.06</v>
      </c>
      <c r="K35" s="5">
        <v>1997</v>
      </c>
      <c r="L35" s="5">
        <v>120</v>
      </c>
      <c r="N35" s="2" t="s">
        <v>85</v>
      </c>
      <c r="O35" s="2">
        <v>299370</v>
      </c>
      <c r="P35" s="2">
        <v>427.8</v>
      </c>
      <c r="Q35" s="3">
        <v>699.78962131837307</v>
      </c>
      <c r="R35" s="3">
        <v>33.833514029538598</v>
      </c>
      <c r="S35" s="2">
        <v>0.89</v>
      </c>
      <c r="T35" s="2">
        <v>60.93</v>
      </c>
      <c r="U35" s="3">
        <v>8.6780385694249649</v>
      </c>
      <c r="V35" s="2">
        <v>11165</v>
      </c>
      <c r="W35" s="2">
        <f t="shared" si="1"/>
        <v>2609.58</v>
      </c>
      <c r="X35" s="2">
        <v>1994</v>
      </c>
      <c r="Y35" s="2">
        <v>440</v>
      </c>
      <c r="AA35" s="12" t="s">
        <v>266</v>
      </c>
      <c r="AB35" s="12">
        <v>15660</v>
      </c>
      <c r="AC35" s="12">
        <v>40</v>
      </c>
      <c r="AD35" s="17">
        <v>391.5</v>
      </c>
      <c r="AE35" s="17">
        <v>61.90158519779601</v>
      </c>
      <c r="AF35" s="12">
        <v>750</v>
      </c>
      <c r="AG35" s="12">
        <v>20.98</v>
      </c>
      <c r="AH35" s="12">
        <v>11.004010000000001</v>
      </c>
      <c r="AI35" s="12">
        <v>2740</v>
      </c>
      <c r="AJ35" s="12">
        <f t="shared" si="2"/>
        <v>244</v>
      </c>
    </row>
    <row r="36" spans="1:36">
      <c r="A36" s="5" t="s">
        <v>65</v>
      </c>
      <c r="B36">
        <v>80286</v>
      </c>
      <c r="C36">
        <v>127</v>
      </c>
      <c r="D36" s="1">
        <v>632.17322834645665</v>
      </c>
      <c r="E36" s="1">
        <v>56.096302925182769</v>
      </c>
      <c r="F36">
        <v>0.82</v>
      </c>
      <c r="G36">
        <v>35.92</v>
      </c>
      <c r="H36" s="1">
        <v>10.159420472440946</v>
      </c>
      <c r="I36">
        <v>7130</v>
      </c>
      <c r="J36">
        <f t="shared" si="0"/>
        <v>774.69999999999993</v>
      </c>
      <c r="K36" s="5">
        <v>2016</v>
      </c>
      <c r="L36" s="5">
        <v>130</v>
      </c>
      <c r="N36" s="2" t="s">
        <v>86</v>
      </c>
      <c r="O36" s="2">
        <v>351533</v>
      </c>
      <c r="P36" s="2">
        <v>436.8</v>
      </c>
      <c r="Q36" s="3">
        <v>804.79166666666663</v>
      </c>
      <c r="R36" s="3">
        <v>38.50721908960589</v>
      </c>
      <c r="S36" s="2">
        <v>0.89</v>
      </c>
      <c r="T36" s="2">
        <v>64.8</v>
      </c>
      <c r="U36" s="3">
        <v>9.6131868131868128</v>
      </c>
      <c r="V36" s="2">
        <v>13649</v>
      </c>
      <c r="W36" s="2">
        <f t="shared" si="1"/>
        <v>2664.48</v>
      </c>
      <c r="X36" s="2">
        <v>1994</v>
      </c>
      <c r="Y36" s="2">
        <v>513</v>
      </c>
      <c r="AA36" s="12" t="s">
        <v>246</v>
      </c>
      <c r="AB36" s="12">
        <v>4580</v>
      </c>
      <c r="AC36" s="12">
        <v>27</v>
      </c>
      <c r="AD36" s="17">
        <f t="shared" ref="AD36:AD41" si="3">AB36/AC36</f>
        <v>169.62962962962962</v>
      </c>
      <c r="AE36" s="17">
        <f t="shared" ref="AE36:AE48" si="4">AB36/(AC36)^(3/2)</f>
        <v>32.645237443067728</v>
      </c>
      <c r="AF36" s="12">
        <v>500</v>
      </c>
      <c r="AG36" s="12">
        <v>15.32</v>
      </c>
      <c r="AH36" s="12">
        <f t="shared" ref="AH36:AH48" si="5">AG36^2/AC36</f>
        <v>8.6926814814814826</v>
      </c>
      <c r="AI36" s="12">
        <v>2446</v>
      </c>
      <c r="AJ36" s="12">
        <f t="shared" si="2"/>
        <v>164.7</v>
      </c>
    </row>
    <row r="37" spans="1:36">
      <c r="A37" s="5" t="s">
        <v>339</v>
      </c>
      <c r="B37">
        <v>82191</v>
      </c>
      <c r="C37">
        <v>127</v>
      </c>
      <c r="D37" s="1">
        <v>647.17322834645665</v>
      </c>
      <c r="E37" s="1">
        <v>57.427337689306945</v>
      </c>
      <c r="F37">
        <v>0.82</v>
      </c>
      <c r="G37">
        <v>35.92</v>
      </c>
      <c r="H37" s="1">
        <v>10.159420472440946</v>
      </c>
      <c r="I37">
        <v>6570</v>
      </c>
      <c r="J37">
        <f t="shared" si="0"/>
        <v>774.69999999999993</v>
      </c>
      <c r="K37" s="5">
        <v>2016</v>
      </c>
      <c r="L37" s="5">
        <v>130</v>
      </c>
      <c r="N37" s="2" t="s">
        <v>87</v>
      </c>
      <c r="O37" s="2">
        <v>352400</v>
      </c>
      <c r="P37" s="2">
        <v>516.70000000000005</v>
      </c>
      <c r="Q37" s="3">
        <v>682.0205148054963</v>
      </c>
      <c r="R37" s="3">
        <v>30.003934411239548</v>
      </c>
      <c r="S37" s="2">
        <v>0.89</v>
      </c>
      <c r="T37" s="2">
        <v>71.75</v>
      </c>
      <c r="U37" s="3">
        <v>9.9633491387652402</v>
      </c>
      <c r="V37" s="2">
        <v>16170</v>
      </c>
      <c r="W37" s="2">
        <f t="shared" si="1"/>
        <v>3151.87</v>
      </c>
      <c r="X37" s="2">
        <v>2020</v>
      </c>
      <c r="Y37" s="2">
        <v>467</v>
      </c>
      <c r="AA37" s="12" t="s">
        <v>247</v>
      </c>
      <c r="AB37" s="12">
        <v>5352</v>
      </c>
      <c r="AC37" s="12">
        <v>26</v>
      </c>
      <c r="AD37" s="17">
        <f t="shared" si="3"/>
        <v>205.84615384615384</v>
      </c>
      <c r="AE37" s="17">
        <f t="shared" si="4"/>
        <v>40.369752125367711</v>
      </c>
      <c r="AF37" s="12">
        <v>491</v>
      </c>
      <c r="AG37" s="12">
        <v>14</v>
      </c>
      <c r="AH37" s="12">
        <f t="shared" si="5"/>
        <v>7.5384615384615383</v>
      </c>
      <c r="AI37" s="12">
        <v>2455</v>
      </c>
      <c r="AJ37" s="12">
        <f t="shared" si="2"/>
        <v>158.6</v>
      </c>
    </row>
    <row r="38" spans="1:36">
      <c r="A38" s="5" t="s">
        <v>67</v>
      </c>
      <c r="B38">
        <v>88314</v>
      </c>
      <c r="C38">
        <v>127</v>
      </c>
      <c r="D38" s="1">
        <v>695.38582677165357</v>
      </c>
      <c r="E38" s="1">
        <v>61.705513994153293</v>
      </c>
      <c r="F38">
        <v>0.82</v>
      </c>
      <c r="G38">
        <v>35.92</v>
      </c>
      <c r="H38" s="1">
        <v>10.159420472440946</v>
      </c>
      <c r="I38">
        <v>6570</v>
      </c>
      <c r="J38">
        <f t="shared" ref="J38:J69" si="6">6.1*C38</f>
        <v>774.69999999999993</v>
      </c>
      <c r="K38" s="5">
        <v>2016</v>
      </c>
      <c r="L38" s="5">
        <v>130</v>
      </c>
      <c r="N38" s="2" t="s">
        <v>88</v>
      </c>
      <c r="O38" s="2">
        <v>352400</v>
      </c>
      <c r="P38" s="2">
        <v>516.70000000000005</v>
      </c>
      <c r="Q38" s="3">
        <v>682.0205148054963</v>
      </c>
      <c r="R38" s="3">
        <v>30.003934411239548</v>
      </c>
      <c r="S38" s="2">
        <v>0.89</v>
      </c>
      <c r="T38" s="2">
        <v>71.75</v>
      </c>
      <c r="U38" s="3">
        <v>9.9633491387652402</v>
      </c>
      <c r="V38" s="2">
        <v>13500</v>
      </c>
      <c r="W38" s="2">
        <f t="shared" si="1"/>
        <v>3151.87</v>
      </c>
      <c r="X38" s="2">
        <v>2020</v>
      </c>
      <c r="Y38" s="2">
        <v>467</v>
      </c>
      <c r="AA38" s="12" t="s">
        <v>249</v>
      </c>
      <c r="AB38" s="12">
        <v>5670</v>
      </c>
      <c r="AC38" s="12">
        <v>28.8</v>
      </c>
      <c r="AD38" s="17">
        <f t="shared" si="3"/>
        <v>196.875</v>
      </c>
      <c r="AE38" s="17">
        <f t="shared" si="4"/>
        <v>36.685490255855932</v>
      </c>
      <c r="AF38" s="12">
        <v>574</v>
      </c>
      <c r="AG38" s="12">
        <v>17.649999999999999</v>
      </c>
      <c r="AH38" s="12">
        <f t="shared" si="5"/>
        <v>10.816753472222219</v>
      </c>
      <c r="AI38" s="12">
        <v>3185</v>
      </c>
      <c r="AJ38" s="12">
        <f t="shared" si="2"/>
        <v>175.68</v>
      </c>
    </row>
    <row r="39" spans="1:36">
      <c r="A39" s="5" t="s">
        <v>68</v>
      </c>
      <c r="B39">
        <v>89765</v>
      </c>
      <c r="C39">
        <v>127</v>
      </c>
      <c r="D39" s="1">
        <v>706.81102362204729</v>
      </c>
      <c r="E39" s="1">
        <v>62.719336273809027</v>
      </c>
      <c r="F39">
        <v>0.82</v>
      </c>
      <c r="G39">
        <v>35.92</v>
      </c>
      <c r="H39" s="1">
        <v>10.159420472440946</v>
      </c>
      <c r="I39">
        <v>6110</v>
      </c>
      <c r="J39">
        <f t="shared" si="6"/>
        <v>774.69999999999993</v>
      </c>
      <c r="K39" s="5">
        <v>2016</v>
      </c>
      <c r="L39" s="5">
        <v>130</v>
      </c>
      <c r="N39" s="2" t="s">
        <v>89</v>
      </c>
      <c r="O39" s="2">
        <v>227930</v>
      </c>
      <c r="P39" s="2">
        <v>377</v>
      </c>
      <c r="Q39" s="3">
        <v>604.58885941644564</v>
      </c>
      <c r="R39" s="3">
        <v>31.137910441439296</v>
      </c>
      <c r="S39" s="2">
        <v>0.9</v>
      </c>
      <c r="T39" s="2">
        <v>60.12</v>
      </c>
      <c r="U39" s="3">
        <v>9.5873061007957556</v>
      </c>
      <c r="V39" s="2">
        <v>13620</v>
      </c>
      <c r="W39" s="2">
        <f t="shared" si="1"/>
        <v>2299.6999999999998</v>
      </c>
      <c r="X39" s="2">
        <v>2009</v>
      </c>
      <c r="Y39" s="2">
        <v>280</v>
      </c>
      <c r="AA39" s="12" t="s">
        <v>251</v>
      </c>
      <c r="AB39" s="12">
        <v>6804</v>
      </c>
      <c r="AC39" s="12">
        <v>28.8</v>
      </c>
      <c r="AD39" s="17">
        <f t="shared" si="3"/>
        <v>236.25</v>
      </c>
      <c r="AE39" s="17">
        <f t="shared" si="4"/>
        <v>44.022588307027114</v>
      </c>
      <c r="AF39" s="12">
        <v>578</v>
      </c>
      <c r="AG39" s="12">
        <v>17.649999999999999</v>
      </c>
      <c r="AH39" s="12">
        <f t="shared" si="5"/>
        <v>10.816753472222219</v>
      </c>
      <c r="AI39" s="12">
        <v>3345</v>
      </c>
      <c r="AJ39" s="12">
        <f t="shared" si="2"/>
        <v>175.68</v>
      </c>
    </row>
    <row r="40" spans="1:36">
      <c r="A40" t="s">
        <v>75</v>
      </c>
      <c r="B40">
        <v>115660</v>
      </c>
      <c r="C40">
        <v>185.25</v>
      </c>
      <c r="D40" s="1">
        <v>624.34547908232116</v>
      </c>
      <c r="E40" s="1">
        <v>45.871808544749669</v>
      </c>
      <c r="F40">
        <v>0.86</v>
      </c>
      <c r="G40">
        <v>38</v>
      </c>
      <c r="H40" s="1">
        <v>7.7948717948717947</v>
      </c>
      <c r="I40">
        <v>7250</v>
      </c>
      <c r="J40">
        <f t="shared" si="6"/>
        <v>1130.0249999999999</v>
      </c>
      <c r="K40" s="5">
        <v>1982</v>
      </c>
      <c r="L40" s="5">
        <v>193</v>
      </c>
      <c r="N40" s="2" t="s">
        <v>90</v>
      </c>
      <c r="O40" s="2">
        <v>254011</v>
      </c>
      <c r="P40" s="2">
        <v>377</v>
      </c>
      <c r="Q40" s="3">
        <v>673.76923076923072</v>
      </c>
      <c r="R40" s="3">
        <v>34.70088083683779</v>
      </c>
      <c r="S40" s="2">
        <v>0.9</v>
      </c>
      <c r="T40" s="2">
        <v>60.12</v>
      </c>
      <c r="U40" s="3">
        <v>9.5873061007957556</v>
      </c>
      <c r="V40" s="2">
        <v>14140</v>
      </c>
      <c r="W40" s="2">
        <f t="shared" si="1"/>
        <v>2299.6999999999998</v>
      </c>
      <c r="X40" s="2">
        <v>2009</v>
      </c>
      <c r="Y40" s="2">
        <v>320</v>
      </c>
      <c r="AA40" s="12" t="s">
        <v>253</v>
      </c>
      <c r="AB40" s="12">
        <v>7484</v>
      </c>
      <c r="AC40" s="12">
        <v>28.8</v>
      </c>
      <c r="AD40" s="17">
        <f t="shared" si="3"/>
        <v>259.86111111111109</v>
      </c>
      <c r="AE40" s="17">
        <f t="shared" si="4"/>
        <v>48.422259096089206</v>
      </c>
      <c r="AF40" s="12">
        <v>561</v>
      </c>
      <c r="AG40" s="12">
        <v>17.649999999999999</v>
      </c>
      <c r="AH40" s="12">
        <f t="shared" si="5"/>
        <v>10.816753472222219</v>
      </c>
      <c r="AI40" s="12">
        <v>4945</v>
      </c>
      <c r="AJ40" s="12">
        <f t="shared" si="2"/>
        <v>175.68</v>
      </c>
    </row>
    <row r="41" spans="1:36">
      <c r="A41" t="s">
        <v>76</v>
      </c>
      <c r="B41">
        <v>123830</v>
      </c>
      <c r="C41">
        <v>185.25</v>
      </c>
      <c r="D41" s="1">
        <v>668.44804318488525</v>
      </c>
      <c r="E41" s="1">
        <v>49.112104894486869</v>
      </c>
      <c r="F41">
        <v>0.86</v>
      </c>
      <c r="G41">
        <v>38</v>
      </c>
      <c r="H41" s="1">
        <v>7.7948717948717947</v>
      </c>
      <c r="I41">
        <v>6295</v>
      </c>
      <c r="J41">
        <f t="shared" si="6"/>
        <v>1130.0249999999999</v>
      </c>
      <c r="K41" s="5">
        <v>1982</v>
      </c>
      <c r="L41" s="5">
        <v>193</v>
      </c>
      <c r="N41" s="2" t="s">
        <v>91</v>
      </c>
      <c r="O41" s="2">
        <v>254011</v>
      </c>
      <c r="P41" s="2">
        <v>377</v>
      </c>
      <c r="Q41" s="3">
        <v>673.76923076923072</v>
      </c>
      <c r="R41" s="3">
        <v>34.70088083683779</v>
      </c>
      <c r="S41" s="2">
        <v>0.9</v>
      </c>
      <c r="T41" s="2">
        <v>60.12</v>
      </c>
      <c r="U41" s="3">
        <v>9.5873061007957556</v>
      </c>
      <c r="V41" s="2">
        <v>11910</v>
      </c>
      <c r="W41" s="2">
        <f t="shared" si="1"/>
        <v>2299.6999999999998</v>
      </c>
      <c r="X41" s="2">
        <v>2009</v>
      </c>
      <c r="Y41" s="2">
        <v>340</v>
      </c>
      <c r="AA41" s="12" t="s">
        <v>255</v>
      </c>
      <c r="AB41" s="12">
        <v>8000</v>
      </c>
      <c r="AC41" s="12">
        <v>41</v>
      </c>
      <c r="AD41" s="17">
        <f t="shared" si="3"/>
        <v>195.1219512195122</v>
      </c>
      <c r="AE41" s="17">
        <f t="shared" si="4"/>
        <v>30.472929148996315</v>
      </c>
      <c r="AF41" s="12">
        <v>370</v>
      </c>
      <c r="AG41" s="12">
        <v>20.28</v>
      </c>
      <c r="AH41" s="12">
        <f t="shared" si="5"/>
        <v>10.031180487804878</v>
      </c>
      <c r="AI41" s="12">
        <v>2680</v>
      </c>
      <c r="AJ41" s="12">
        <f t="shared" si="2"/>
        <v>250.1</v>
      </c>
    </row>
    <row r="42" spans="1:36">
      <c r="A42" s="5" t="s">
        <v>96</v>
      </c>
      <c r="B42" s="5">
        <v>24041</v>
      </c>
      <c r="C42" s="5">
        <v>48.35</v>
      </c>
      <c r="D42" s="6">
        <v>497.2285418821096</v>
      </c>
      <c r="E42" s="6">
        <v>71.508523491959934</v>
      </c>
      <c r="F42">
        <v>0.81</v>
      </c>
      <c r="G42">
        <v>21.21</v>
      </c>
      <c r="H42" s="6">
        <v>9.3043247156153068</v>
      </c>
      <c r="I42">
        <v>3056</v>
      </c>
      <c r="J42">
        <f t="shared" si="6"/>
        <v>294.935</v>
      </c>
      <c r="N42" s="2" t="s">
        <v>147</v>
      </c>
      <c r="O42" s="2">
        <v>195045</v>
      </c>
      <c r="P42" s="2">
        <v>330</v>
      </c>
      <c r="Q42" s="3">
        <v>591.0454545454545</v>
      </c>
      <c r="R42" s="3">
        <v>32.535981449859271</v>
      </c>
      <c r="S42" s="2">
        <v>0.88</v>
      </c>
      <c r="T42" s="2">
        <v>47.35</v>
      </c>
      <c r="U42" s="3">
        <v>6.7940075757575755</v>
      </c>
      <c r="V42" s="2">
        <v>6500</v>
      </c>
      <c r="W42" s="2">
        <f t="shared" si="1"/>
        <v>2012.9999999999998</v>
      </c>
      <c r="X42" s="5"/>
      <c r="Y42" s="5"/>
      <c r="AA42" s="12" t="s">
        <v>258</v>
      </c>
      <c r="AB42" s="19">
        <f>AD42*AC42</f>
        <v>3629.0003200000001</v>
      </c>
      <c r="AC42" s="12">
        <v>25.96</v>
      </c>
      <c r="AD42" s="12">
        <v>139.792</v>
      </c>
      <c r="AE42" s="17">
        <f t="shared" si="4"/>
        <v>27.436579948317167</v>
      </c>
      <c r="AF42" s="12">
        <v>344</v>
      </c>
      <c r="AG42" s="12">
        <v>15.87</v>
      </c>
      <c r="AH42" s="12">
        <f t="shared" si="5"/>
        <v>9.7017295839753448</v>
      </c>
      <c r="AI42" s="12">
        <v>1982</v>
      </c>
      <c r="AJ42" s="12">
        <f t="shared" si="2"/>
        <v>158.35599999999999</v>
      </c>
    </row>
    <row r="43" spans="1:36">
      <c r="A43" s="5" t="s">
        <v>97</v>
      </c>
      <c r="B43" s="5">
        <v>24041</v>
      </c>
      <c r="C43" s="5">
        <v>48.35</v>
      </c>
      <c r="D43" s="6">
        <v>497.2285418821096</v>
      </c>
      <c r="E43" s="6">
        <v>71.508523491959934</v>
      </c>
      <c r="F43" s="5">
        <v>0.81</v>
      </c>
      <c r="G43" s="5">
        <v>21.21</v>
      </c>
      <c r="H43" s="6">
        <v>9.3043247156153068</v>
      </c>
      <c r="I43">
        <v>3148</v>
      </c>
      <c r="J43">
        <f t="shared" si="6"/>
        <v>294.935</v>
      </c>
      <c r="N43" s="2" t="s">
        <v>148</v>
      </c>
      <c r="O43" s="2">
        <v>251744</v>
      </c>
      <c r="P43" s="2">
        <v>338.8</v>
      </c>
      <c r="Q43" s="3">
        <v>743.0460448642267</v>
      </c>
      <c r="R43" s="3">
        <v>40.368631403385955</v>
      </c>
      <c r="S43" s="2">
        <v>0.88</v>
      </c>
      <c r="T43" s="2">
        <v>50.39</v>
      </c>
      <c r="U43" s="3">
        <v>7.4945457497048409</v>
      </c>
      <c r="V43" s="2">
        <v>9600</v>
      </c>
      <c r="W43" s="2">
        <f t="shared" si="1"/>
        <v>2066.6799999999998</v>
      </c>
      <c r="X43" s="5"/>
      <c r="Y43" s="5"/>
      <c r="AA43" s="12" t="s">
        <v>260</v>
      </c>
      <c r="AB43" s="12">
        <v>3810</v>
      </c>
      <c r="AC43" s="12">
        <v>22.48</v>
      </c>
      <c r="AD43" s="17">
        <f t="shared" ref="AD43:AD48" si="7">AB43/AC43</f>
        <v>169.48398576512454</v>
      </c>
      <c r="AE43" s="17">
        <f t="shared" si="4"/>
        <v>35.746252218028637</v>
      </c>
      <c r="AF43" s="12">
        <v>430</v>
      </c>
      <c r="AG43" s="12">
        <v>14.23</v>
      </c>
      <c r="AH43" s="12">
        <f t="shared" si="5"/>
        <v>9.0076912811387899</v>
      </c>
      <c r="AI43" s="12">
        <v>3410</v>
      </c>
      <c r="AJ43" s="12">
        <f t="shared" si="2"/>
        <v>137.12799999999999</v>
      </c>
    </row>
    <row r="44" spans="1:36">
      <c r="A44" s="5" t="s">
        <v>98</v>
      </c>
      <c r="B44" s="5">
        <v>34019</v>
      </c>
      <c r="C44" s="5">
        <v>70.599999999999994</v>
      </c>
      <c r="D44" s="6">
        <v>481.85552407932016</v>
      </c>
      <c r="E44" s="6">
        <v>57.347500209263799</v>
      </c>
      <c r="F44" s="5">
        <v>0.85</v>
      </c>
      <c r="G44" s="5">
        <v>23.2</v>
      </c>
      <c r="H44" s="6">
        <v>7.6237960339943349</v>
      </c>
      <c r="I44">
        <v>2553</v>
      </c>
      <c r="J44">
        <f t="shared" si="6"/>
        <v>430.65999999999997</v>
      </c>
      <c r="N44" s="2" t="s">
        <v>149</v>
      </c>
      <c r="O44" s="2">
        <v>251744</v>
      </c>
      <c r="P44" s="2">
        <v>338.8</v>
      </c>
      <c r="Q44" s="3">
        <v>743.0460448642267</v>
      </c>
      <c r="R44" s="3">
        <v>40.368631403385955</v>
      </c>
      <c r="S44" s="2">
        <v>0.88</v>
      </c>
      <c r="T44" s="2">
        <v>50.39</v>
      </c>
      <c r="U44" s="3">
        <v>7.4945457497048409</v>
      </c>
      <c r="V44" s="2">
        <v>9400</v>
      </c>
      <c r="W44" s="2">
        <f t="shared" si="1"/>
        <v>2066.6799999999998</v>
      </c>
      <c r="X44" s="5"/>
      <c r="Y44" s="5"/>
      <c r="AA44" s="12" t="s">
        <v>262</v>
      </c>
      <c r="AB44" s="12">
        <v>4468</v>
      </c>
      <c r="AC44" s="12">
        <v>23.48</v>
      </c>
      <c r="AD44" s="17">
        <f t="shared" si="7"/>
        <v>190.28960817717206</v>
      </c>
      <c r="AE44" s="17">
        <f t="shared" si="4"/>
        <v>39.270463355720466</v>
      </c>
      <c r="AF44" s="12">
        <v>424</v>
      </c>
      <c r="AG44" s="12">
        <v>15.09</v>
      </c>
      <c r="AH44" s="12">
        <f t="shared" si="5"/>
        <v>9.6979599659284492</v>
      </c>
      <c r="AI44" s="12">
        <v>2135</v>
      </c>
      <c r="AJ44" s="12">
        <f t="shared" si="2"/>
        <v>143.22799999999998</v>
      </c>
    </row>
    <row r="45" spans="1:36">
      <c r="A45" s="5" t="s">
        <v>99</v>
      </c>
      <c r="B45" s="5">
        <v>38330</v>
      </c>
      <c r="C45" s="5">
        <v>71.099999999999994</v>
      </c>
      <c r="D45" s="6">
        <v>539.09985935302393</v>
      </c>
      <c r="E45" s="6">
        <v>63.934374136806284</v>
      </c>
      <c r="F45" s="5">
        <v>0.85</v>
      </c>
      <c r="G45" s="5">
        <v>24.9</v>
      </c>
      <c r="H45" s="6">
        <v>8.7202531645569614</v>
      </c>
      <c r="I45">
        <v>2876</v>
      </c>
      <c r="J45">
        <f t="shared" si="6"/>
        <v>433.70999999999992</v>
      </c>
      <c r="N45" s="2" t="s">
        <v>150</v>
      </c>
      <c r="O45" s="2">
        <v>273294</v>
      </c>
      <c r="P45" s="2">
        <v>338.9</v>
      </c>
      <c r="Q45" s="3">
        <v>806.41487164355271</v>
      </c>
      <c r="R45" s="3">
        <v>43.804905107106073</v>
      </c>
      <c r="S45" s="2">
        <v>0.88</v>
      </c>
      <c r="T45" s="2">
        <v>51.97</v>
      </c>
      <c r="U45" s="3">
        <v>7.9695511950427846</v>
      </c>
      <c r="V45" s="2">
        <v>12455</v>
      </c>
      <c r="W45" s="2">
        <f t="shared" si="1"/>
        <v>2067.29</v>
      </c>
      <c r="X45" s="5"/>
      <c r="Y45" s="5"/>
      <c r="AA45" s="12" t="s">
        <v>264</v>
      </c>
      <c r="AB45" s="12">
        <v>13990</v>
      </c>
      <c r="AC45" s="12">
        <v>40</v>
      </c>
      <c r="AD45" s="17">
        <f t="shared" si="7"/>
        <v>349.75</v>
      </c>
      <c r="AE45" s="17">
        <f t="shared" si="4"/>
        <v>55.300330582194519</v>
      </c>
      <c r="AF45" s="12">
        <v>620</v>
      </c>
      <c r="AG45" s="12">
        <v>20.98</v>
      </c>
      <c r="AH45" s="12">
        <f t="shared" si="5"/>
        <v>11.004010000000001</v>
      </c>
      <c r="AI45" s="12">
        <v>1852</v>
      </c>
      <c r="AJ45" s="12">
        <f t="shared" si="2"/>
        <v>244</v>
      </c>
    </row>
    <row r="46" spans="1:36">
      <c r="A46" s="5" t="s">
        <v>100</v>
      </c>
      <c r="B46" s="5">
        <v>41640</v>
      </c>
      <c r="C46" s="5">
        <v>77.400000000000006</v>
      </c>
      <c r="D46" s="6">
        <v>537.98449612403101</v>
      </c>
      <c r="E46" s="6">
        <v>61.150396846577316</v>
      </c>
      <c r="F46" s="5">
        <v>0.85</v>
      </c>
      <c r="G46" s="5">
        <v>26.2</v>
      </c>
      <c r="H46" s="6">
        <v>8.8687338501291979</v>
      </c>
      <c r="I46">
        <v>3004</v>
      </c>
      <c r="J46">
        <f t="shared" si="6"/>
        <v>472.14</v>
      </c>
      <c r="N46" s="2" t="s">
        <v>178</v>
      </c>
      <c r="O46" s="2">
        <v>215000</v>
      </c>
      <c r="P46" s="2">
        <v>300</v>
      </c>
      <c r="Q46" s="3">
        <v>716.66666666666663</v>
      </c>
      <c r="R46" s="3">
        <v>41.376769291923189</v>
      </c>
      <c r="S46" s="2">
        <v>950</v>
      </c>
      <c r="T46" s="2">
        <v>48.06</v>
      </c>
      <c r="U46" s="3">
        <v>7.6992120000000011</v>
      </c>
      <c r="V46" s="2">
        <v>5000</v>
      </c>
      <c r="W46" s="2">
        <f t="shared" si="1"/>
        <v>1830</v>
      </c>
      <c r="X46" s="5"/>
      <c r="Y46" s="5"/>
      <c r="AA46" s="12" t="s">
        <v>268</v>
      </c>
      <c r="AB46" s="12">
        <v>7030</v>
      </c>
      <c r="AC46" s="10">
        <v>39.4</v>
      </c>
      <c r="AD46" s="17">
        <f t="shared" si="7"/>
        <v>178.42639593908629</v>
      </c>
      <c r="AE46" s="17">
        <f t="shared" si="4"/>
        <v>28.425688482084254</v>
      </c>
      <c r="AF46" s="12">
        <v>390</v>
      </c>
      <c r="AG46" s="12">
        <v>19.5</v>
      </c>
      <c r="AH46" s="12">
        <f t="shared" si="5"/>
        <v>9.651015228426397</v>
      </c>
      <c r="AI46" s="12">
        <v>1533</v>
      </c>
      <c r="AJ46" s="12">
        <f t="shared" si="2"/>
        <v>240.33999999999997</v>
      </c>
    </row>
    <row r="47" spans="1:36">
      <c r="A47" t="s">
        <v>117</v>
      </c>
      <c r="B47">
        <v>20000</v>
      </c>
      <c r="C47">
        <v>51.18</v>
      </c>
      <c r="D47" s="6">
        <v>390.77764751856193</v>
      </c>
      <c r="E47" s="6">
        <v>54.6235061918021</v>
      </c>
      <c r="F47">
        <v>0.78</v>
      </c>
      <c r="G47">
        <v>20.04</v>
      </c>
      <c r="H47" s="6">
        <v>7.8468464243845242</v>
      </c>
      <c r="I47">
        <v>3240</v>
      </c>
      <c r="J47">
        <f t="shared" si="6"/>
        <v>312.19799999999998</v>
      </c>
      <c r="N47" s="2" t="s">
        <v>180</v>
      </c>
      <c r="O47" s="2">
        <v>250000</v>
      </c>
      <c r="P47" s="2">
        <v>350</v>
      </c>
      <c r="Q47" s="3">
        <v>714.28571428571433</v>
      </c>
      <c r="R47" s="3">
        <v>38.18017741606063</v>
      </c>
      <c r="S47" s="2">
        <v>910</v>
      </c>
      <c r="T47" s="2">
        <v>60.11</v>
      </c>
      <c r="U47" s="3">
        <v>10.323463142857142</v>
      </c>
      <c r="V47" s="2">
        <v>11500</v>
      </c>
      <c r="W47" s="2">
        <f t="shared" si="1"/>
        <v>2135</v>
      </c>
      <c r="X47" s="5"/>
      <c r="Y47" s="5"/>
      <c r="AA47" s="12" t="s">
        <v>270</v>
      </c>
      <c r="AB47" s="12">
        <v>22000</v>
      </c>
      <c r="AC47" s="12">
        <v>65</v>
      </c>
      <c r="AD47" s="17">
        <f t="shared" si="7"/>
        <v>338.46153846153845</v>
      </c>
      <c r="AE47" s="17">
        <f t="shared" si="4"/>
        <v>41.980987091732096</v>
      </c>
      <c r="AF47" s="12">
        <v>611</v>
      </c>
      <c r="AG47" s="12">
        <v>28</v>
      </c>
      <c r="AH47" s="12">
        <f t="shared" si="5"/>
        <v>12.061538461538461</v>
      </c>
      <c r="AI47" s="12">
        <v>1270</v>
      </c>
      <c r="AJ47" s="12">
        <f t="shared" si="2"/>
        <v>396.5</v>
      </c>
    </row>
    <row r="48" spans="1:36">
      <c r="A48" t="s">
        <v>118</v>
      </c>
      <c r="B48">
        <v>21100</v>
      </c>
      <c r="C48">
        <v>51.18</v>
      </c>
      <c r="D48" s="6">
        <v>412.27041813208285</v>
      </c>
      <c r="E48" s="6">
        <v>57.627799032351213</v>
      </c>
      <c r="F48">
        <v>0.78</v>
      </c>
      <c r="G48">
        <v>20.04</v>
      </c>
      <c r="H48" s="6">
        <v>7.8468464243845242</v>
      </c>
      <c r="I48">
        <v>3060</v>
      </c>
      <c r="J48">
        <f t="shared" si="6"/>
        <v>312.19799999999998</v>
      </c>
      <c r="N48" s="2" t="s">
        <v>182</v>
      </c>
      <c r="O48" s="2">
        <v>270000</v>
      </c>
      <c r="P48" s="2">
        <v>350</v>
      </c>
      <c r="Q48" s="3">
        <v>771.42857142857144</v>
      </c>
      <c r="R48" s="3">
        <v>41.234591609345479</v>
      </c>
      <c r="S48" s="2">
        <v>900</v>
      </c>
      <c r="T48" s="2">
        <v>60.11</v>
      </c>
      <c r="U48" s="3">
        <v>10.323463142857142</v>
      </c>
      <c r="V48" s="2">
        <v>12800</v>
      </c>
      <c r="W48" s="2">
        <f t="shared" si="1"/>
        <v>2135</v>
      </c>
      <c r="X48" s="5"/>
      <c r="Y48" s="5"/>
      <c r="AA48" s="12" t="s">
        <v>272</v>
      </c>
      <c r="AB48" s="12">
        <v>24800</v>
      </c>
      <c r="AC48" s="12">
        <v>65</v>
      </c>
      <c r="AD48" s="17">
        <f t="shared" si="7"/>
        <v>381.53846153846155</v>
      </c>
      <c r="AE48" s="17">
        <f t="shared" si="4"/>
        <v>47.324021812498003</v>
      </c>
      <c r="AF48" s="10">
        <v>611</v>
      </c>
      <c r="AG48" s="12">
        <v>28</v>
      </c>
      <c r="AH48" s="12">
        <f t="shared" si="5"/>
        <v>12.061538461538461</v>
      </c>
      <c r="AI48" s="10">
        <v>1270</v>
      </c>
      <c r="AJ48" s="12">
        <f t="shared" si="2"/>
        <v>396.5</v>
      </c>
    </row>
    <row r="49" spans="1:32">
      <c r="A49" t="s">
        <v>119</v>
      </c>
      <c r="B49">
        <v>24100</v>
      </c>
      <c r="C49">
        <v>51.18</v>
      </c>
      <c r="D49" s="6">
        <v>470.88706525986714</v>
      </c>
      <c r="E49" s="6">
        <v>65.821324961121533</v>
      </c>
      <c r="F49">
        <v>0.8</v>
      </c>
      <c r="G49">
        <v>20.04</v>
      </c>
      <c r="H49" s="6">
        <v>7.8468464243845242</v>
      </c>
      <c r="I49">
        <v>3700</v>
      </c>
      <c r="J49">
        <f t="shared" si="6"/>
        <v>312.19799999999998</v>
      </c>
      <c r="N49" s="2" t="s">
        <v>183</v>
      </c>
      <c r="O49" s="2">
        <v>265000</v>
      </c>
      <c r="P49" s="2">
        <v>350</v>
      </c>
      <c r="Q49" s="3">
        <v>757.14285714285711</v>
      </c>
      <c r="R49" s="3">
        <v>40.470988061024265</v>
      </c>
      <c r="S49" s="2">
        <v>900</v>
      </c>
      <c r="T49" s="2">
        <v>60.11</v>
      </c>
      <c r="U49" s="3">
        <v>10.323463142857142</v>
      </c>
      <c r="V49" s="2">
        <v>10000</v>
      </c>
      <c r="W49" s="2">
        <f t="shared" si="1"/>
        <v>2135</v>
      </c>
      <c r="X49" s="5"/>
      <c r="Y49" s="5"/>
    </row>
    <row r="50" spans="1:32">
      <c r="A50" s="5" t="s">
        <v>122</v>
      </c>
      <c r="B50">
        <v>38600</v>
      </c>
      <c r="C50">
        <v>72.72</v>
      </c>
      <c r="D50" s="6">
        <v>530.80308030803076</v>
      </c>
      <c r="E50" s="6">
        <v>62.245290673334416</v>
      </c>
      <c r="F50">
        <v>0.82</v>
      </c>
      <c r="G50">
        <v>26</v>
      </c>
      <c r="H50" s="6">
        <v>9.2959295929592969</v>
      </c>
      <c r="I50">
        <v>3982</v>
      </c>
      <c r="J50">
        <f t="shared" si="6"/>
        <v>443.59199999999998</v>
      </c>
      <c r="Q50" s="5"/>
      <c r="R50" s="5"/>
      <c r="S50" s="5"/>
      <c r="X50" s="5"/>
      <c r="Y50" s="5"/>
      <c r="AD50" s="49" t="s">
        <v>340</v>
      </c>
      <c r="AE50" s="34">
        <f>AVERAGE(AE5:AE48)</f>
        <v>40.512067271350823</v>
      </c>
      <c r="AF50" s="34">
        <f>AVERAGE(AF5:AF48)</f>
        <v>507.80248837209297</v>
      </c>
    </row>
    <row r="51" spans="1:32">
      <c r="A51" s="5" t="s">
        <v>123</v>
      </c>
      <c r="B51">
        <v>40370</v>
      </c>
      <c r="C51">
        <v>72.72</v>
      </c>
      <c r="D51" s="6">
        <v>555.14301430143018</v>
      </c>
      <c r="E51" s="6">
        <v>65.099543639443269</v>
      </c>
      <c r="F51">
        <v>0.82</v>
      </c>
      <c r="G51">
        <v>26</v>
      </c>
      <c r="H51" s="6">
        <v>9.2959295929592969</v>
      </c>
      <c r="I51">
        <v>4074</v>
      </c>
      <c r="J51">
        <f t="shared" si="6"/>
        <v>443.59199999999998</v>
      </c>
      <c r="P51" s="49" t="s">
        <v>340</v>
      </c>
      <c r="Q51" s="34">
        <f>AVERAGE(Q6:Q49)</f>
        <v>693.40078005143391</v>
      </c>
      <c r="R51" s="34">
        <f>AVERAGE(R6:R49)</f>
        <v>35.596276499591738</v>
      </c>
      <c r="S51" s="5"/>
      <c r="AD51" s="49" t="s">
        <v>346</v>
      </c>
      <c r="AE51" s="34">
        <f>MAX(AE5:AE48)</f>
        <v>66.968450312959803</v>
      </c>
      <c r="AF51" s="34">
        <f>MAX(AF5:AF48)</f>
        <v>870</v>
      </c>
    </row>
    <row r="52" spans="1:32">
      <c r="A52" s="5" t="s">
        <v>124</v>
      </c>
      <c r="B52">
        <v>51800</v>
      </c>
      <c r="C52">
        <v>92.53</v>
      </c>
      <c r="D52" s="6">
        <v>559.81843726359023</v>
      </c>
      <c r="E52" s="6">
        <v>58.19771273365869</v>
      </c>
      <c r="F52">
        <v>0.82</v>
      </c>
      <c r="G52">
        <v>28.72</v>
      </c>
      <c r="H52" s="6">
        <v>8.9142807738030907</v>
      </c>
      <c r="I52">
        <v>4537</v>
      </c>
      <c r="J52">
        <f t="shared" si="6"/>
        <v>564.43299999999999</v>
      </c>
      <c r="P52" s="49" t="s">
        <v>346</v>
      </c>
      <c r="Q52" s="34">
        <f>MAX(Q6:Q49)</f>
        <v>868.96867139263657</v>
      </c>
      <c r="R52" s="34">
        <f>MAX(R6:R49)</f>
        <v>50.60316440982448</v>
      </c>
      <c r="AD52" s="49" t="s">
        <v>347</v>
      </c>
      <c r="AE52" s="34">
        <f>MIN(AE5:AE48)</f>
        <v>18.081304816724941</v>
      </c>
      <c r="AF52" s="34">
        <f>MIN(AF5:AF48)</f>
        <v>0.50700000000000001</v>
      </c>
    </row>
    <row r="53" spans="1:32">
      <c r="A53" s="5" t="s">
        <v>125</v>
      </c>
      <c r="B53">
        <v>52290</v>
      </c>
      <c r="C53">
        <v>92.53</v>
      </c>
      <c r="D53" s="6">
        <v>565.11401707554307</v>
      </c>
      <c r="E53" s="6">
        <v>58.748231637896005</v>
      </c>
      <c r="F53">
        <v>0.82</v>
      </c>
      <c r="G53">
        <v>28.72</v>
      </c>
      <c r="H53" s="6">
        <v>8.9142807738030907</v>
      </c>
      <c r="I53">
        <v>4260</v>
      </c>
      <c r="J53">
        <f t="shared" si="6"/>
        <v>564.43299999999999</v>
      </c>
      <c r="P53" s="49" t="s">
        <v>347</v>
      </c>
      <c r="Q53" s="34">
        <f>MIN(Q6:Q49)</f>
        <v>504.41228379809388</v>
      </c>
      <c r="R53" s="34">
        <f>MIN(R6:R49)</f>
        <v>23.40899566795412</v>
      </c>
      <c r="AD53" s="49" t="s">
        <v>348</v>
      </c>
      <c r="AE53" s="34">
        <f>AE51-AE52</f>
        <v>48.887145496234865</v>
      </c>
      <c r="AF53" s="34">
        <f>AF51-AF52</f>
        <v>869.49300000000005</v>
      </c>
    </row>
    <row r="54" spans="1:32">
      <c r="A54" t="s">
        <v>126</v>
      </c>
      <c r="B54">
        <v>44800</v>
      </c>
      <c r="C54">
        <v>103</v>
      </c>
      <c r="D54" s="6">
        <v>434.95145631067959</v>
      </c>
      <c r="E54" s="6">
        <v>42.857040448310997</v>
      </c>
      <c r="F54">
        <v>0.82</v>
      </c>
      <c r="G54">
        <v>31</v>
      </c>
      <c r="H54" s="6">
        <v>9.3300970873786415</v>
      </c>
      <c r="I54">
        <v>3735</v>
      </c>
      <c r="J54">
        <f t="shared" si="6"/>
        <v>628.29999999999995</v>
      </c>
      <c r="P54" s="49" t="s">
        <v>348</v>
      </c>
      <c r="Q54" s="34">
        <f>Q52-Q53</f>
        <v>364.55638759454268</v>
      </c>
      <c r="R54" s="34">
        <f>R52-R53</f>
        <v>27.19416874187036</v>
      </c>
    </row>
    <row r="55" spans="1:32">
      <c r="A55" t="s">
        <v>127</v>
      </c>
      <c r="B55">
        <v>56400</v>
      </c>
      <c r="C55">
        <v>103</v>
      </c>
      <c r="D55" s="6">
        <v>547.57281553398059</v>
      </c>
      <c r="E55" s="6">
        <v>53.953952707248661</v>
      </c>
      <c r="F55">
        <v>0.82</v>
      </c>
      <c r="G55">
        <v>33.72</v>
      </c>
      <c r="H55" s="6">
        <v>11.039207766990291</v>
      </c>
      <c r="I55">
        <v>5280</v>
      </c>
      <c r="J55">
        <f t="shared" si="6"/>
        <v>628.29999999999995</v>
      </c>
    </row>
    <row r="56" spans="1:32">
      <c r="A56" t="s">
        <v>128</v>
      </c>
      <c r="B56">
        <v>61500</v>
      </c>
      <c r="C56">
        <v>103</v>
      </c>
      <c r="D56" s="6">
        <v>597.08737864077671</v>
      </c>
      <c r="E56" s="6">
        <v>58.832767579712637</v>
      </c>
      <c r="F56">
        <v>0.82</v>
      </c>
      <c r="G56">
        <v>35.124000000000002</v>
      </c>
      <c r="H56" s="6">
        <v>11.977625009708738</v>
      </c>
      <c r="I56">
        <v>4917</v>
      </c>
      <c r="J56">
        <f t="shared" si="6"/>
        <v>628.29999999999995</v>
      </c>
    </row>
    <row r="57" spans="1:32">
      <c r="A57" s="5" t="s">
        <v>129</v>
      </c>
      <c r="B57">
        <v>123800</v>
      </c>
      <c r="C57">
        <v>267.89999999999998</v>
      </c>
      <c r="D57" s="6">
        <v>462.11272863008588</v>
      </c>
      <c r="E57" s="6">
        <v>28.233295540695462</v>
      </c>
      <c r="F57">
        <v>0.88</v>
      </c>
      <c r="G57">
        <v>43.4</v>
      </c>
      <c r="H57" s="6">
        <v>7.0308324001493094</v>
      </c>
      <c r="I57">
        <v>6960</v>
      </c>
      <c r="J57">
        <f t="shared" si="6"/>
        <v>1634.1899999999998</v>
      </c>
    </row>
    <row r="58" spans="1:32">
      <c r="A58" s="5" t="s">
        <v>130</v>
      </c>
      <c r="B58">
        <v>125200</v>
      </c>
      <c r="C58">
        <v>267.89999999999998</v>
      </c>
      <c r="D58" s="6">
        <v>467.33855916386716</v>
      </c>
      <c r="E58" s="6">
        <v>28.5525735193463</v>
      </c>
      <c r="F58">
        <v>0.88</v>
      </c>
      <c r="G58">
        <v>43.4</v>
      </c>
      <c r="H58" s="6">
        <v>7.0308324001493094</v>
      </c>
      <c r="I58">
        <v>7500</v>
      </c>
      <c r="J58">
        <f t="shared" si="6"/>
        <v>1634.1899999999998</v>
      </c>
    </row>
    <row r="59" spans="1:32">
      <c r="A59" s="5" t="s">
        <v>131</v>
      </c>
      <c r="B59">
        <v>142900</v>
      </c>
      <c r="C59">
        <v>267.89999999999998</v>
      </c>
      <c r="D59" s="6">
        <v>533.40798805524457</v>
      </c>
      <c r="E59" s="6">
        <v>32.589159392289027</v>
      </c>
      <c r="F59">
        <v>0.88</v>
      </c>
      <c r="G59">
        <v>43.4</v>
      </c>
      <c r="H59" s="6">
        <v>7.0308324001493094</v>
      </c>
      <c r="I59">
        <v>7417</v>
      </c>
      <c r="J59">
        <f t="shared" si="6"/>
        <v>1634.1899999999998</v>
      </c>
    </row>
    <row r="60" spans="1:32">
      <c r="A60" s="5" t="s">
        <v>132</v>
      </c>
      <c r="B60">
        <v>142900</v>
      </c>
      <c r="C60">
        <v>267.89999999999998</v>
      </c>
      <c r="D60" s="6">
        <v>533.40798805524457</v>
      </c>
      <c r="E60" s="6">
        <v>32.589159392289027</v>
      </c>
      <c r="F60">
        <v>0.88</v>
      </c>
      <c r="G60">
        <v>43.4</v>
      </c>
      <c r="H60" s="6">
        <v>7.0308324001493094</v>
      </c>
      <c r="I60">
        <v>9830</v>
      </c>
      <c r="J60">
        <f t="shared" si="6"/>
        <v>1634.1899999999998</v>
      </c>
    </row>
    <row r="61" spans="1:32">
      <c r="A61" s="5" t="s">
        <v>133</v>
      </c>
      <c r="B61">
        <v>142900</v>
      </c>
      <c r="C61">
        <v>267.89999999999998</v>
      </c>
      <c r="D61" s="6">
        <v>533.40798805524457</v>
      </c>
      <c r="E61" s="6">
        <v>32.589159392289027</v>
      </c>
      <c r="F61">
        <v>0.88</v>
      </c>
      <c r="G61">
        <v>43.4</v>
      </c>
      <c r="H61" s="6">
        <v>7.0308324001493094</v>
      </c>
      <c r="I61">
        <v>7800</v>
      </c>
      <c r="J61">
        <f t="shared" si="6"/>
        <v>1634.1899999999998</v>
      </c>
    </row>
    <row r="62" spans="1:32">
      <c r="A62" s="5" t="s">
        <v>134</v>
      </c>
      <c r="B62">
        <v>142900</v>
      </c>
      <c r="C62">
        <v>267.89999999999998</v>
      </c>
      <c r="D62" s="6">
        <v>533.40798805524457</v>
      </c>
      <c r="E62" s="6">
        <v>32.589159392289027</v>
      </c>
      <c r="F62">
        <v>0.88</v>
      </c>
      <c r="G62">
        <v>43.4</v>
      </c>
      <c r="H62" s="6">
        <v>7.0308324001493094</v>
      </c>
      <c r="I62" s="5">
        <v>10843</v>
      </c>
      <c r="J62">
        <f t="shared" si="6"/>
        <v>1634.1899999999998</v>
      </c>
    </row>
    <row r="63" spans="1:32">
      <c r="A63" s="5" t="s">
        <v>135</v>
      </c>
      <c r="B63">
        <v>147400</v>
      </c>
      <c r="C63">
        <v>267.89999999999998</v>
      </c>
      <c r="D63" s="6">
        <v>550.20530048525575</v>
      </c>
      <c r="E63" s="6">
        <v>33.615410037952437</v>
      </c>
      <c r="F63">
        <v>0.88</v>
      </c>
      <c r="G63">
        <v>43.4</v>
      </c>
      <c r="H63" s="6">
        <v>7.0308324001493094</v>
      </c>
      <c r="I63" s="5">
        <v>8700</v>
      </c>
      <c r="J63">
        <f t="shared" si="6"/>
        <v>1634.1899999999998</v>
      </c>
    </row>
    <row r="64" spans="1:32">
      <c r="A64" s="5" t="s">
        <v>136</v>
      </c>
      <c r="B64">
        <v>147400</v>
      </c>
      <c r="C64">
        <v>267.89999999999998</v>
      </c>
      <c r="D64" s="6">
        <v>550.20530048525575</v>
      </c>
      <c r="E64" s="6">
        <v>33.615410037952437</v>
      </c>
      <c r="F64">
        <v>0.88</v>
      </c>
      <c r="G64">
        <v>43.4</v>
      </c>
      <c r="H64" s="6">
        <v>7.0308324001493094</v>
      </c>
      <c r="I64" s="5">
        <v>5900</v>
      </c>
      <c r="J64">
        <f t="shared" si="6"/>
        <v>1634.1899999999998</v>
      </c>
    </row>
    <row r="65" spans="1:10">
      <c r="A65" s="5" t="s">
        <v>137</v>
      </c>
      <c r="B65">
        <v>147400</v>
      </c>
      <c r="C65">
        <v>267.89999999999998</v>
      </c>
      <c r="D65" s="6">
        <v>550.20530048525575</v>
      </c>
      <c r="E65" s="6">
        <v>33.615410037952437</v>
      </c>
      <c r="F65">
        <v>0.88</v>
      </c>
      <c r="G65">
        <v>43.4</v>
      </c>
      <c r="H65" s="6">
        <v>7.0308324001493094</v>
      </c>
      <c r="I65" s="5">
        <v>6500</v>
      </c>
      <c r="J65">
        <f t="shared" si="6"/>
        <v>1634.1899999999998</v>
      </c>
    </row>
    <row r="66" spans="1:10">
      <c r="A66" s="5" t="s">
        <v>138</v>
      </c>
      <c r="B66">
        <v>161000</v>
      </c>
      <c r="C66">
        <v>271.89999999999998</v>
      </c>
      <c r="D66" s="6">
        <v>592.12945936005895</v>
      </c>
      <c r="E66" s="6">
        <v>35.909723791072864</v>
      </c>
      <c r="F66">
        <v>0.88</v>
      </c>
      <c r="G66">
        <v>45.7</v>
      </c>
      <c r="H66" s="6">
        <v>7.6810959911732271</v>
      </c>
      <c r="I66" s="5">
        <v>7400</v>
      </c>
      <c r="J66">
        <f t="shared" si="6"/>
        <v>1658.5899999999997</v>
      </c>
    </row>
    <row r="67" spans="1:10">
      <c r="A67" s="5" t="s">
        <v>139</v>
      </c>
      <c r="B67">
        <v>161000</v>
      </c>
      <c r="C67">
        <v>271.89999999999998</v>
      </c>
      <c r="D67" s="6">
        <v>592.12945936005895</v>
      </c>
      <c r="E67" s="6">
        <v>35.909723791072864</v>
      </c>
      <c r="F67">
        <v>0.88</v>
      </c>
      <c r="G67">
        <v>45.7</v>
      </c>
      <c r="H67" s="6">
        <v>7.6810959911732271</v>
      </c>
      <c r="I67" s="5">
        <v>8300</v>
      </c>
      <c r="J67">
        <f t="shared" si="6"/>
        <v>1658.5899999999997</v>
      </c>
    </row>
    <row r="68" spans="1:10">
      <c r="A68" s="5" t="s">
        <v>140</v>
      </c>
      <c r="B68">
        <v>158800</v>
      </c>
      <c r="C68">
        <v>271.89999999999998</v>
      </c>
      <c r="D68" s="6">
        <v>584.03824935638102</v>
      </c>
      <c r="E68" s="6">
        <v>35.419031913182422</v>
      </c>
      <c r="F68">
        <v>0.88</v>
      </c>
      <c r="G68">
        <v>45.7</v>
      </c>
      <c r="H68" s="6">
        <v>7.6810959911732271</v>
      </c>
      <c r="I68" s="5">
        <v>9600</v>
      </c>
      <c r="J68">
        <f t="shared" si="6"/>
        <v>1658.5899999999997</v>
      </c>
    </row>
    <row r="69" spans="1:10">
      <c r="A69" s="5" t="s">
        <v>141</v>
      </c>
      <c r="B69">
        <v>158800</v>
      </c>
      <c r="C69">
        <v>271.89999999999998</v>
      </c>
      <c r="D69" s="6">
        <v>584.03824935638102</v>
      </c>
      <c r="E69" s="6">
        <v>35.419031913182422</v>
      </c>
      <c r="F69">
        <v>0.88</v>
      </c>
      <c r="G69">
        <v>45.7</v>
      </c>
      <c r="H69" s="6">
        <v>7.6810959911732271</v>
      </c>
      <c r="I69" s="5">
        <v>9800</v>
      </c>
      <c r="J69">
        <f t="shared" si="6"/>
        <v>1658.5899999999997</v>
      </c>
    </row>
    <row r="70" spans="1:10">
      <c r="A70" t="s">
        <v>142</v>
      </c>
      <c r="B70" s="5">
        <v>41141</v>
      </c>
      <c r="C70" s="5">
        <v>86.8</v>
      </c>
      <c r="D70" s="6">
        <v>473.9746543778802</v>
      </c>
      <c r="E70" s="6">
        <v>50.873926238131496</v>
      </c>
      <c r="F70" s="5">
        <v>0.84</v>
      </c>
      <c r="G70" s="5">
        <v>27.25</v>
      </c>
      <c r="H70" s="6">
        <v>8.5548675115207384</v>
      </c>
      <c r="I70" s="5">
        <v>2400</v>
      </c>
      <c r="J70">
        <f t="shared" ref="J70:J101" si="8">6.1*C70</f>
        <v>529.4799999999999</v>
      </c>
    </row>
    <row r="71" spans="1:10">
      <c r="A71" t="s">
        <v>143</v>
      </c>
      <c r="B71" s="5">
        <v>45359</v>
      </c>
      <c r="C71" s="5">
        <v>93</v>
      </c>
      <c r="D71" s="6">
        <v>487.73118279569894</v>
      </c>
      <c r="E71" s="6">
        <v>50.575367657287458</v>
      </c>
      <c r="F71" s="5">
        <v>0.84</v>
      </c>
      <c r="G71" s="5">
        <v>28.44</v>
      </c>
      <c r="H71" s="6">
        <v>8.6971354838709676</v>
      </c>
      <c r="I71" s="5">
        <v>2800</v>
      </c>
      <c r="J71">
        <f t="shared" si="8"/>
        <v>567.29999999999995</v>
      </c>
    </row>
    <row r="72" spans="1:10">
      <c r="A72" t="s">
        <v>144</v>
      </c>
      <c r="B72" s="5">
        <v>48988</v>
      </c>
      <c r="C72" s="5">
        <v>93</v>
      </c>
      <c r="D72" s="6">
        <v>526.75268817204301</v>
      </c>
      <c r="E72" s="6">
        <v>54.621709270380698</v>
      </c>
      <c r="F72" s="5">
        <v>0.84</v>
      </c>
      <c r="G72" s="5">
        <v>28.44</v>
      </c>
      <c r="H72" s="6">
        <v>8.6971354838709676</v>
      </c>
      <c r="I72" s="5">
        <v>2800</v>
      </c>
      <c r="J72">
        <f t="shared" si="8"/>
        <v>567.29999999999995</v>
      </c>
    </row>
    <row r="73" spans="1:10">
      <c r="A73" t="s">
        <v>145</v>
      </c>
      <c r="B73" s="5">
        <v>51710</v>
      </c>
      <c r="C73" s="5">
        <v>93</v>
      </c>
      <c r="D73" s="6">
        <v>556.02150537634407</v>
      </c>
      <c r="E73" s="6">
        <v>57.656744230656194</v>
      </c>
      <c r="F73" s="5">
        <v>0.84</v>
      </c>
      <c r="G73" s="5">
        <v>28.44</v>
      </c>
      <c r="H73" s="6">
        <v>8.6971354838709676</v>
      </c>
      <c r="I73" s="5">
        <v>2200</v>
      </c>
      <c r="J73">
        <f t="shared" si="8"/>
        <v>567.29999999999995</v>
      </c>
    </row>
    <row r="74" spans="1:10">
      <c r="A74" t="s">
        <v>146</v>
      </c>
      <c r="B74" s="5">
        <v>54885</v>
      </c>
      <c r="C74" s="5">
        <v>93</v>
      </c>
      <c r="D74" s="6">
        <v>590.16129032258061</v>
      </c>
      <c r="E74" s="6">
        <v>61.196875016429424</v>
      </c>
      <c r="F74" s="5">
        <v>0.84</v>
      </c>
      <c r="G74" s="5">
        <v>28.45</v>
      </c>
      <c r="H74" s="6">
        <v>8.7032526881720429</v>
      </c>
      <c r="I74" s="5">
        <v>2400</v>
      </c>
      <c r="J74">
        <f t="shared" si="8"/>
        <v>567.29999999999995</v>
      </c>
    </row>
    <row r="75" spans="1:10">
      <c r="A75" t="s">
        <v>151</v>
      </c>
      <c r="B75" s="5">
        <v>63500</v>
      </c>
      <c r="C75" s="5">
        <v>112.3</v>
      </c>
      <c r="D75" s="6">
        <v>565.44968833481744</v>
      </c>
      <c r="E75" s="6">
        <v>53.358558800910792</v>
      </c>
      <c r="F75" s="5">
        <v>0.8</v>
      </c>
      <c r="G75" s="5">
        <v>32.82</v>
      </c>
      <c r="H75" s="6">
        <v>9.5917399821905605</v>
      </c>
      <c r="I75" s="5">
        <v>3300</v>
      </c>
      <c r="J75">
        <f t="shared" si="8"/>
        <v>685.03</v>
      </c>
    </row>
    <row r="76" spans="1:10">
      <c r="A76" t="s">
        <v>152</v>
      </c>
      <c r="B76" s="5">
        <v>67800</v>
      </c>
      <c r="C76" s="5">
        <v>112.3</v>
      </c>
      <c r="D76" s="6">
        <v>603.73998219056102</v>
      </c>
      <c r="E76" s="6">
        <v>56.971815538610258</v>
      </c>
      <c r="F76" s="5">
        <v>0.8</v>
      </c>
      <c r="G76" s="5">
        <v>32.82</v>
      </c>
      <c r="H76" s="6">
        <v>9.5917399821905605</v>
      </c>
      <c r="I76" s="5">
        <v>3800</v>
      </c>
      <c r="J76">
        <f t="shared" si="8"/>
        <v>685.03</v>
      </c>
    </row>
    <row r="77" spans="1:10">
      <c r="A77" t="s">
        <v>153</v>
      </c>
      <c r="B77" s="8">
        <v>72600</v>
      </c>
      <c r="C77" s="5">
        <v>112.3</v>
      </c>
      <c r="D77" s="6">
        <v>646.48263579697243</v>
      </c>
      <c r="E77" s="6">
        <v>61.005218408600371</v>
      </c>
      <c r="F77" s="5">
        <v>0.8</v>
      </c>
      <c r="G77" s="5">
        <v>32.82</v>
      </c>
      <c r="H77" s="6">
        <v>9.5917399821905605</v>
      </c>
      <c r="I77" s="5">
        <v>4720</v>
      </c>
      <c r="J77">
        <f t="shared" si="8"/>
        <v>685.03</v>
      </c>
    </row>
    <row r="78" spans="1:10">
      <c r="A78" t="s">
        <v>154</v>
      </c>
      <c r="B78" s="5">
        <v>67800</v>
      </c>
      <c r="C78" s="5">
        <v>112.3</v>
      </c>
      <c r="D78" s="6">
        <v>603.73998219056102</v>
      </c>
      <c r="E78" s="6">
        <v>56.971815538610258</v>
      </c>
      <c r="F78" s="5">
        <v>0.8</v>
      </c>
      <c r="G78" s="5">
        <v>32.82</v>
      </c>
      <c r="H78" s="6">
        <v>9.5917399821905605</v>
      </c>
      <c r="I78" s="5">
        <v>5400</v>
      </c>
      <c r="J78">
        <f t="shared" si="8"/>
        <v>685.03</v>
      </c>
    </row>
    <row r="79" spans="1:10">
      <c r="A79" t="s">
        <v>155</v>
      </c>
      <c r="B79">
        <v>72600</v>
      </c>
      <c r="C79" s="5">
        <v>112.3</v>
      </c>
      <c r="D79" s="6">
        <v>646.48263579697243</v>
      </c>
      <c r="E79" s="6">
        <v>61.005218408600371</v>
      </c>
      <c r="F79" s="5">
        <v>0.8</v>
      </c>
      <c r="G79" s="5">
        <v>32.82</v>
      </c>
      <c r="H79" s="6">
        <v>9.5917399821905605</v>
      </c>
      <c r="I79">
        <v>4720</v>
      </c>
      <c r="J79">
        <f t="shared" si="8"/>
        <v>685.03</v>
      </c>
    </row>
    <row r="80" spans="1:10">
      <c r="A80" t="s">
        <v>156</v>
      </c>
      <c r="B80">
        <v>70760</v>
      </c>
      <c r="C80" s="5">
        <v>112.3</v>
      </c>
      <c r="D80" s="6">
        <v>630.09795191451474</v>
      </c>
      <c r="E80" s="6">
        <v>59.459080641770825</v>
      </c>
      <c r="F80" s="5">
        <v>0.84</v>
      </c>
      <c r="G80" s="5">
        <v>32.86</v>
      </c>
      <c r="H80" s="6">
        <v>9.6151344612644714</v>
      </c>
      <c r="I80">
        <v>3787</v>
      </c>
      <c r="J80">
        <f t="shared" si="8"/>
        <v>685.03</v>
      </c>
    </row>
    <row r="81" spans="1:10">
      <c r="A81" t="s">
        <v>157</v>
      </c>
      <c r="B81">
        <v>75296</v>
      </c>
      <c r="C81" s="5">
        <v>112.3</v>
      </c>
      <c r="D81" s="6">
        <v>670.48975957257346</v>
      </c>
      <c r="E81" s="6">
        <v>63.270646353911481</v>
      </c>
      <c r="F81" s="5">
        <v>0.84</v>
      </c>
      <c r="G81" s="5">
        <v>32.86</v>
      </c>
      <c r="H81" s="6">
        <v>9.6151344612644714</v>
      </c>
      <c r="I81">
        <v>4143</v>
      </c>
      <c r="J81">
        <f t="shared" si="8"/>
        <v>685.03</v>
      </c>
    </row>
    <row r="82" spans="1:10">
      <c r="A82" s="5" t="s">
        <v>167</v>
      </c>
      <c r="B82">
        <v>43700</v>
      </c>
      <c r="C82">
        <v>87.32</v>
      </c>
      <c r="D82" s="6">
        <v>500.45808520384793</v>
      </c>
      <c r="E82" s="6">
        <v>53.556334625677863</v>
      </c>
      <c r="F82">
        <v>870</v>
      </c>
      <c r="G82" s="5">
        <v>28.91</v>
      </c>
      <c r="H82" s="6">
        <v>9.5715540540540545</v>
      </c>
      <c r="I82">
        <v>4400</v>
      </c>
      <c r="J82">
        <f t="shared" si="8"/>
        <v>532.65199999999993</v>
      </c>
    </row>
    <row r="83" spans="1:10">
      <c r="A83" s="5" t="s">
        <v>169</v>
      </c>
      <c r="B83">
        <v>43700</v>
      </c>
      <c r="C83">
        <v>87.32</v>
      </c>
      <c r="D83" s="6">
        <v>500.45808520384793</v>
      </c>
      <c r="E83" s="6">
        <v>53.556334625677863</v>
      </c>
      <c r="F83">
        <v>870</v>
      </c>
      <c r="G83" s="5">
        <v>28.91</v>
      </c>
      <c r="H83" s="6">
        <v>9.5715540540540545</v>
      </c>
      <c r="I83">
        <v>2500</v>
      </c>
      <c r="J83">
        <f t="shared" si="8"/>
        <v>532.65199999999993</v>
      </c>
    </row>
    <row r="84" spans="1:10">
      <c r="A84" t="s">
        <v>176</v>
      </c>
      <c r="B84">
        <v>165000</v>
      </c>
      <c r="C84">
        <v>279.55</v>
      </c>
      <c r="D84" s="6">
        <v>590.23430513324979</v>
      </c>
      <c r="E84" s="6">
        <v>35.301625169436598</v>
      </c>
      <c r="F84">
        <v>900</v>
      </c>
      <c r="G84" s="5">
        <v>43.2</v>
      </c>
      <c r="H84" s="6">
        <v>6.6758719370416744</v>
      </c>
      <c r="I84">
        <v>10000</v>
      </c>
      <c r="J84">
        <f t="shared" si="8"/>
        <v>1705.2549999999999</v>
      </c>
    </row>
    <row r="85" spans="1:10">
      <c r="A85" t="s">
        <v>185</v>
      </c>
      <c r="B85">
        <v>70300</v>
      </c>
      <c r="C85">
        <v>183</v>
      </c>
      <c r="D85" s="6">
        <v>384.15300546448088</v>
      </c>
      <c r="E85" s="6">
        <v>28.39740729404723</v>
      </c>
      <c r="F85">
        <v>950</v>
      </c>
      <c r="G85" s="5">
        <v>34.54</v>
      </c>
      <c r="H85" s="6">
        <v>6.5191890710382516</v>
      </c>
      <c r="I85">
        <v>2750</v>
      </c>
      <c r="J85">
        <f t="shared" si="8"/>
        <v>1116.3</v>
      </c>
    </row>
    <row r="86" spans="1:10">
      <c r="A86" t="s">
        <v>187</v>
      </c>
      <c r="B86">
        <v>37500</v>
      </c>
      <c r="C86">
        <v>119.48</v>
      </c>
      <c r="D86" s="6">
        <v>313.86006026113154</v>
      </c>
      <c r="E86" s="6">
        <v>28.713652942616243</v>
      </c>
      <c r="F86">
        <v>970</v>
      </c>
      <c r="G86" s="5">
        <v>25.55</v>
      </c>
      <c r="H86" s="6">
        <v>5.4636968530297958</v>
      </c>
      <c r="I86">
        <v>2100</v>
      </c>
      <c r="J86">
        <f t="shared" si="8"/>
        <v>728.82799999999997</v>
      </c>
    </row>
    <row r="87" spans="1:10">
      <c r="A87" t="s">
        <v>189</v>
      </c>
      <c r="B87">
        <v>47600</v>
      </c>
      <c r="C87">
        <v>127.3</v>
      </c>
      <c r="D87" s="6">
        <v>373.91987431264732</v>
      </c>
      <c r="E87" s="6">
        <v>33.140903736014714</v>
      </c>
      <c r="F87">
        <v>950</v>
      </c>
      <c r="G87" s="5">
        <v>29.01</v>
      </c>
      <c r="H87" s="6">
        <v>6.6109984289080925</v>
      </c>
      <c r="I87">
        <v>3000</v>
      </c>
      <c r="J87">
        <f t="shared" si="8"/>
        <v>776.53</v>
      </c>
    </row>
    <row r="88" spans="1:10">
      <c r="A88" t="s">
        <v>190</v>
      </c>
      <c r="B88">
        <v>207000</v>
      </c>
      <c r="C88">
        <v>506.35</v>
      </c>
      <c r="D88" s="6">
        <v>408.80813666436256</v>
      </c>
      <c r="E88" s="6">
        <v>18.167456290344933</v>
      </c>
      <c r="F88">
        <v>2.15</v>
      </c>
      <c r="G88" s="5">
        <v>28.8</v>
      </c>
      <c r="H88" s="6">
        <v>1.6380764293472894</v>
      </c>
      <c r="I88">
        <v>6500</v>
      </c>
      <c r="J88">
        <f t="shared" si="8"/>
        <v>3088.7350000000001</v>
      </c>
    </row>
    <row r="89" spans="1:10">
      <c r="A89" t="s">
        <v>191</v>
      </c>
      <c r="B89">
        <v>100000</v>
      </c>
      <c r="C89">
        <v>201.5</v>
      </c>
      <c r="D89" s="6">
        <v>496.27791563275434</v>
      </c>
      <c r="E89" s="6">
        <v>34.961288023640023</v>
      </c>
      <c r="F89">
        <v>0.86</v>
      </c>
      <c r="G89" s="5">
        <v>37.549999999999997</v>
      </c>
      <c r="H89" s="6">
        <v>6.9975310173697265</v>
      </c>
      <c r="I89">
        <v>3900</v>
      </c>
      <c r="J89">
        <f t="shared" si="8"/>
        <v>1229.1499999999999</v>
      </c>
    </row>
    <row r="90" spans="1:10">
      <c r="A90" t="s">
        <v>192</v>
      </c>
      <c r="B90">
        <v>104000</v>
      </c>
      <c r="C90">
        <v>201.5</v>
      </c>
      <c r="D90" s="6">
        <v>516.12903225806451</v>
      </c>
      <c r="E90" s="6">
        <v>36.359739544585622</v>
      </c>
      <c r="F90">
        <v>0.86</v>
      </c>
      <c r="G90" s="5">
        <v>37.549999999999997</v>
      </c>
      <c r="H90" s="6">
        <v>6.9975310173697265</v>
      </c>
      <c r="I90">
        <v>6600</v>
      </c>
      <c r="J90">
        <f t="shared" si="8"/>
        <v>1229.1499999999999</v>
      </c>
    </row>
    <row r="91" spans="1:10">
      <c r="A91" t="s">
        <v>193</v>
      </c>
      <c r="B91">
        <v>105000</v>
      </c>
      <c r="C91">
        <v>184.2</v>
      </c>
      <c r="D91" s="6">
        <v>570.0325732899023</v>
      </c>
      <c r="E91" s="6">
        <v>42.000538658682444</v>
      </c>
      <c r="F91">
        <v>900</v>
      </c>
      <c r="G91" s="5">
        <v>41.8</v>
      </c>
      <c r="H91" s="6">
        <v>9.485559174809989</v>
      </c>
      <c r="I91">
        <v>4300</v>
      </c>
      <c r="J91">
        <f t="shared" si="8"/>
        <v>1123.6199999999999</v>
      </c>
    </row>
    <row r="92" spans="1:10">
      <c r="A92" t="s">
        <v>194</v>
      </c>
      <c r="B92">
        <v>103000</v>
      </c>
      <c r="C92">
        <v>184.2</v>
      </c>
      <c r="D92" s="6">
        <v>559.17480998914232</v>
      </c>
      <c r="E92" s="6">
        <v>41.200528398517065</v>
      </c>
      <c r="F92">
        <v>900</v>
      </c>
      <c r="G92" s="5">
        <v>41.8</v>
      </c>
      <c r="H92" s="6">
        <v>9.485559174809989</v>
      </c>
      <c r="I92">
        <v>4100</v>
      </c>
      <c r="J92">
        <f t="shared" si="8"/>
        <v>1123.6199999999999</v>
      </c>
    </row>
    <row r="93" spans="1:10">
      <c r="A93" t="s">
        <v>195</v>
      </c>
      <c r="B93">
        <v>110750</v>
      </c>
      <c r="C93">
        <v>184.2</v>
      </c>
      <c r="D93" s="6">
        <v>601.2486427795875</v>
      </c>
      <c r="E93" s="6">
        <v>44.300568156657917</v>
      </c>
      <c r="F93">
        <v>900</v>
      </c>
      <c r="G93" s="5">
        <v>41.8</v>
      </c>
      <c r="H93" s="6">
        <v>9.485559174809989</v>
      </c>
      <c r="I93">
        <v>4340</v>
      </c>
      <c r="J93">
        <f t="shared" si="8"/>
        <v>1123.6199999999999</v>
      </c>
    </row>
    <row r="94" spans="1:10">
      <c r="A94" t="s">
        <v>196</v>
      </c>
      <c r="B94">
        <v>107000</v>
      </c>
      <c r="C94">
        <v>184.2</v>
      </c>
      <c r="D94" s="6">
        <v>580.8903365906624</v>
      </c>
      <c r="E94" s="6">
        <v>42.800548918847824</v>
      </c>
      <c r="F94">
        <v>900</v>
      </c>
      <c r="G94" s="5">
        <v>41.8</v>
      </c>
      <c r="H94" s="6">
        <v>9.485559174809989</v>
      </c>
      <c r="I94">
        <v>5800</v>
      </c>
      <c r="J94">
        <f t="shared" si="8"/>
        <v>1123.6199999999999</v>
      </c>
    </row>
    <row r="95" spans="1:10">
      <c r="A95" t="s">
        <v>197</v>
      </c>
      <c r="B95">
        <v>108000</v>
      </c>
      <c r="C95">
        <v>184.2</v>
      </c>
      <c r="D95" s="6">
        <v>586.31921824104234</v>
      </c>
      <c r="E95" s="6">
        <v>43.200554048930513</v>
      </c>
      <c r="F95">
        <v>900</v>
      </c>
      <c r="G95" s="5">
        <v>41.8</v>
      </c>
      <c r="H95" s="6">
        <v>9.485559174809989</v>
      </c>
      <c r="I95">
        <v>4800</v>
      </c>
      <c r="J95">
        <f t="shared" si="8"/>
        <v>1123.6199999999999</v>
      </c>
    </row>
    <row r="96" spans="1:10">
      <c r="A96" s="5" t="s">
        <v>198</v>
      </c>
      <c r="B96">
        <v>49450</v>
      </c>
      <c r="C96">
        <v>83.8</v>
      </c>
      <c r="D96" s="6">
        <v>590.09546539379483</v>
      </c>
      <c r="E96" s="6">
        <v>64.461479337330104</v>
      </c>
      <c r="F96">
        <v>870</v>
      </c>
      <c r="G96">
        <v>27.8</v>
      </c>
      <c r="H96" s="6">
        <v>9.2224343675417675</v>
      </c>
      <c r="I96">
        <v>4578</v>
      </c>
      <c r="J96">
        <f t="shared" si="8"/>
        <v>511.17999999999995</v>
      </c>
    </row>
    <row r="97" spans="1:10">
      <c r="A97" t="s">
        <v>199</v>
      </c>
      <c r="B97">
        <v>38101</v>
      </c>
      <c r="C97">
        <v>77.3</v>
      </c>
      <c r="D97" s="6">
        <v>492.89780077619668</v>
      </c>
      <c r="E97" s="6">
        <v>56.061812357314039</v>
      </c>
      <c r="F97">
        <v>0.73899999999999999</v>
      </c>
      <c r="G97">
        <v>26.34</v>
      </c>
      <c r="H97" s="6">
        <v>8.9753635187580869</v>
      </c>
      <c r="I97">
        <v>3870</v>
      </c>
      <c r="J97">
        <f t="shared" si="8"/>
        <v>471.53</v>
      </c>
    </row>
    <row r="98" spans="1:10">
      <c r="A98" t="s">
        <v>200</v>
      </c>
      <c r="B98">
        <v>42184</v>
      </c>
      <c r="C98">
        <v>77.3</v>
      </c>
      <c r="D98" s="6">
        <v>545.71798188874516</v>
      </c>
      <c r="E98" s="6">
        <v>62.069538659902243</v>
      </c>
      <c r="F98">
        <v>0.73899999999999999</v>
      </c>
      <c r="G98">
        <v>26.34</v>
      </c>
      <c r="H98" s="6">
        <v>8.9753635187580869</v>
      </c>
      <c r="I98">
        <v>3650</v>
      </c>
      <c r="J98">
        <f t="shared" si="8"/>
        <v>471.53</v>
      </c>
    </row>
    <row r="99" spans="1:10">
      <c r="A99" t="s">
        <v>201</v>
      </c>
      <c r="B99">
        <v>44225</v>
      </c>
      <c r="C99">
        <v>77.3</v>
      </c>
      <c r="D99" s="6">
        <v>572.12160413971537</v>
      </c>
      <c r="E99" s="6">
        <v>65.072666111183779</v>
      </c>
      <c r="F99">
        <v>0.73899999999999999</v>
      </c>
      <c r="G99">
        <v>26.34</v>
      </c>
      <c r="H99" s="6">
        <v>8.9753635187580869</v>
      </c>
      <c r="I99">
        <v>3340</v>
      </c>
      <c r="J99">
        <f t="shared" si="8"/>
        <v>471.53</v>
      </c>
    </row>
    <row r="100" spans="1:10">
      <c r="A100" s="5" t="s">
        <v>349</v>
      </c>
      <c r="B100">
        <v>185070</v>
      </c>
      <c r="C100">
        <v>358.25</v>
      </c>
      <c r="D100" s="6">
        <v>516.59455687369154</v>
      </c>
      <c r="E100" s="6">
        <v>27.293342577160935</v>
      </c>
      <c r="F100">
        <v>2.04</v>
      </c>
      <c r="G100">
        <v>25.6</v>
      </c>
      <c r="H100" s="6">
        <v>1.8293370551291002</v>
      </c>
      <c r="I100">
        <v>7222.8</v>
      </c>
      <c r="J100">
        <f t="shared" si="8"/>
        <v>2185.3249999999998</v>
      </c>
    </row>
    <row r="101" spans="1:10">
      <c r="A101" s="9" t="s">
        <v>211</v>
      </c>
      <c r="B101">
        <v>48500</v>
      </c>
      <c r="C101">
        <v>162.19999999999999</v>
      </c>
      <c r="D101" s="6">
        <v>299.0135635018496</v>
      </c>
      <c r="E101" s="6">
        <v>23.478236000804269</v>
      </c>
      <c r="F101">
        <v>0.91</v>
      </c>
      <c r="G101">
        <v>27.38</v>
      </c>
      <c r="H101" s="6">
        <v>4.6218520345252774</v>
      </c>
      <c r="I101">
        <v>2170</v>
      </c>
      <c r="J101">
        <f t="shared" si="8"/>
        <v>989.41999999999985</v>
      </c>
    </row>
    <row r="102" spans="1:10">
      <c r="A102" s="9" t="s">
        <v>212</v>
      </c>
      <c r="B102">
        <v>52200</v>
      </c>
      <c r="C102">
        <v>162.19999999999999</v>
      </c>
      <c r="D102" s="6">
        <v>321.82490752157833</v>
      </c>
      <c r="E102" s="6">
        <v>25.269359159628511</v>
      </c>
      <c r="F102">
        <v>0.91</v>
      </c>
      <c r="G102">
        <v>27.38</v>
      </c>
      <c r="H102" s="6">
        <v>4.6218520345252774</v>
      </c>
      <c r="I102">
        <v>3260</v>
      </c>
      <c r="J102">
        <f t="shared" ref="J102:J125" si="9">6.1*C102</f>
        <v>989.41999999999985</v>
      </c>
    </row>
    <row r="103" spans="1:10">
      <c r="A103" s="9" t="s">
        <v>213</v>
      </c>
      <c r="B103">
        <v>58100</v>
      </c>
      <c r="C103">
        <v>131.5</v>
      </c>
      <c r="D103" s="6">
        <v>441.82509505703422</v>
      </c>
      <c r="E103" s="6">
        <v>38.528979229570567</v>
      </c>
      <c r="F103">
        <v>0.91</v>
      </c>
      <c r="G103">
        <v>29</v>
      </c>
      <c r="H103" s="6">
        <v>6.3954372623574143</v>
      </c>
      <c r="I103">
        <v>3540</v>
      </c>
      <c r="J103">
        <f t="shared" si="9"/>
        <v>802.15</v>
      </c>
    </row>
    <row r="104" spans="1:10">
      <c r="A104" s="9" t="s">
        <v>214</v>
      </c>
      <c r="B104">
        <v>64600</v>
      </c>
      <c r="C104">
        <v>135.80000000000001</v>
      </c>
      <c r="D104" s="6">
        <v>475.69955817378496</v>
      </c>
      <c r="E104" s="6">
        <v>40.820927020565875</v>
      </c>
      <c r="F104">
        <v>0.91</v>
      </c>
      <c r="G104">
        <v>30</v>
      </c>
      <c r="H104" s="6">
        <v>6.6273932253313692</v>
      </c>
      <c r="I104">
        <v>4350</v>
      </c>
      <c r="J104">
        <f t="shared" si="9"/>
        <v>828.38</v>
      </c>
    </row>
    <row r="105" spans="1:10">
      <c r="A105" s="9" t="s">
        <v>215</v>
      </c>
      <c r="B105">
        <v>68000</v>
      </c>
      <c r="C105">
        <v>135.80000000000001</v>
      </c>
      <c r="D105" s="6">
        <v>500.7363770250368</v>
      </c>
      <c r="E105" s="6">
        <v>42.969396863753552</v>
      </c>
      <c r="F105">
        <v>0.91</v>
      </c>
      <c r="G105">
        <v>30</v>
      </c>
      <c r="H105" s="6">
        <v>6.6273932253313692</v>
      </c>
      <c r="I105">
        <v>3600</v>
      </c>
      <c r="J105">
        <f t="shared" si="9"/>
        <v>828.38</v>
      </c>
    </row>
    <row r="106" spans="1:10">
      <c r="A106" s="5" t="s">
        <v>216</v>
      </c>
      <c r="B106">
        <v>151898</v>
      </c>
      <c r="C106">
        <v>264.89999999999998</v>
      </c>
      <c r="D106" s="6">
        <v>573.41638354095892</v>
      </c>
      <c r="E106" s="6">
        <v>35.231336481390805</v>
      </c>
      <c r="F106">
        <v>930</v>
      </c>
      <c r="G106">
        <v>44.55</v>
      </c>
      <c r="H106" s="6">
        <v>7.49227066817667</v>
      </c>
      <c r="I106">
        <v>9410</v>
      </c>
      <c r="J106">
        <f t="shared" si="9"/>
        <v>1615.8899999999999</v>
      </c>
    </row>
    <row r="107" spans="1:10">
      <c r="A107" s="5" t="s">
        <v>218</v>
      </c>
      <c r="B107" s="5">
        <v>19958</v>
      </c>
      <c r="C107" s="5">
        <v>64</v>
      </c>
      <c r="D107" s="6">
        <f>B107/C107</f>
        <v>311.84375</v>
      </c>
      <c r="E107" s="6">
        <v>38.980468750000036</v>
      </c>
      <c r="F107" s="5">
        <v>704</v>
      </c>
      <c r="G107" s="5">
        <v>21.5</v>
      </c>
      <c r="H107" s="6">
        <f>G107^2/C107</f>
        <v>7.22265625</v>
      </c>
      <c r="I107" s="5">
        <v>1195</v>
      </c>
      <c r="J107">
        <f t="shared" si="9"/>
        <v>390.4</v>
      </c>
    </row>
    <row r="108" spans="1:10">
      <c r="A108" t="s">
        <v>222</v>
      </c>
      <c r="B108">
        <v>29480</v>
      </c>
      <c r="C108">
        <v>76.400000000000006</v>
      </c>
      <c r="D108" s="6">
        <v>385.86387434554973</v>
      </c>
      <c r="E108" s="6">
        <v>44.145601775101468</v>
      </c>
      <c r="F108">
        <v>848</v>
      </c>
      <c r="G108">
        <v>23.6</v>
      </c>
      <c r="H108" s="6">
        <v>7.2900523560209427</v>
      </c>
      <c r="I108">
        <v>1705</v>
      </c>
      <c r="J108">
        <f t="shared" si="9"/>
        <v>466.04</v>
      </c>
    </row>
    <row r="109" spans="1:10">
      <c r="A109" t="s">
        <v>224</v>
      </c>
      <c r="B109">
        <v>29480</v>
      </c>
      <c r="C109">
        <v>76.400000000000006</v>
      </c>
      <c r="D109" s="6">
        <v>385.86387434554973</v>
      </c>
      <c r="E109" s="6">
        <v>44.145601775101468</v>
      </c>
      <c r="F109">
        <v>848</v>
      </c>
      <c r="G109">
        <v>23.6</v>
      </c>
      <c r="H109" s="6">
        <v>7.2900523560209427</v>
      </c>
      <c r="I109">
        <v>1705</v>
      </c>
      <c r="J109">
        <f t="shared" si="9"/>
        <v>466.04</v>
      </c>
    </row>
    <row r="110" spans="1:10">
      <c r="A110" t="s">
        <v>225</v>
      </c>
      <c r="B110">
        <v>33110</v>
      </c>
      <c r="C110">
        <v>79</v>
      </c>
      <c r="D110" s="6">
        <v>419.11392405063293</v>
      </c>
      <c r="E110" s="6">
        <v>47.154000505899575</v>
      </c>
      <c r="F110">
        <v>808</v>
      </c>
      <c r="G110">
        <v>25.07</v>
      </c>
      <c r="H110" s="6">
        <v>7.9557582278481016</v>
      </c>
      <c r="I110">
        <v>2872</v>
      </c>
      <c r="J110">
        <f t="shared" si="9"/>
        <v>481.9</v>
      </c>
    </row>
    <row r="111" spans="1:10">
      <c r="A111" t="s">
        <v>227</v>
      </c>
      <c r="B111">
        <v>33110</v>
      </c>
      <c r="C111">
        <v>79</v>
      </c>
      <c r="D111" s="6">
        <v>419.11392405063293</v>
      </c>
      <c r="E111" s="6">
        <v>47.154000505899575</v>
      </c>
      <c r="F111">
        <v>808</v>
      </c>
      <c r="G111">
        <v>25.07</v>
      </c>
      <c r="H111" s="6">
        <v>7.9557582278481016</v>
      </c>
      <c r="I111">
        <v>1668</v>
      </c>
      <c r="J111">
        <f t="shared" si="9"/>
        <v>481.9</v>
      </c>
    </row>
    <row r="112" spans="1:10">
      <c r="A112" s="5" t="s">
        <v>229</v>
      </c>
      <c r="B112">
        <v>39915</v>
      </c>
      <c r="C112">
        <v>93.5</v>
      </c>
      <c r="D112" s="6">
        <v>426.89839572192511</v>
      </c>
      <c r="E112" s="6">
        <v>44.148781061285938</v>
      </c>
      <c r="F112">
        <v>943</v>
      </c>
      <c r="G112">
        <v>28.08</v>
      </c>
      <c r="H112" s="6">
        <v>8.4330096256684488</v>
      </c>
      <c r="I112">
        <v>3410</v>
      </c>
      <c r="J112">
        <f t="shared" si="9"/>
        <v>570.35</v>
      </c>
    </row>
    <row r="113" spans="1:10">
      <c r="A113" t="s">
        <v>231</v>
      </c>
      <c r="B113">
        <v>45810</v>
      </c>
      <c r="C113">
        <v>93.5</v>
      </c>
      <c r="D113" s="6">
        <v>489.94652406417111</v>
      </c>
      <c r="E113" s="6">
        <v>50.66906326988623</v>
      </c>
      <c r="F113">
        <v>0.77</v>
      </c>
      <c r="G113">
        <v>28.08</v>
      </c>
      <c r="H113" s="6">
        <v>8.4330096256684488</v>
      </c>
      <c r="I113">
        <v>3170</v>
      </c>
      <c r="J113">
        <f t="shared" si="9"/>
        <v>570.35</v>
      </c>
    </row>
    <row r="114" spans="1:10">
      <c r="A114" t="s">
        <v>232</v>
      </c>
      <c r="B114">
        <v>40500</v>
      </c>
      <c r="C114">
        <v>79.86</v>
      </c>
      <c r="D114" s="6">
        <v>507.13749060856497</v>
      </c>
      <c r="E114" s="6">
        <v>56.749372591386873</v>
      </c>
      <c r="F114">
        <v>0.82</v>
      </c>
      <c r="G114">
        <v>27.28</v>
      </c>
      <c r="H114" s="6">
        <v>9.3187878787878802</v>
      </c>
      <c r="I114">
        <v>2200</v>
      </c>
      <c r="J114">
        <f t="shared" si="9"/>
        <v>487.14599999999996</v>
      </c>
    </row>
    <row r="115" spans="1:10">
      <c r="A115" t="s">
        <v>233</v>
      </c>
      <c r="B115">
        <v>43500</v>
      </c>
      <c r="C115">
        <v>79.86</v>
      </c>
      <c r="D115" s="6">
        <v>544.70323065364391</v>
      </c>
      <c r="E115" s="6">
        <v>60.953029820378489</v>
      </c>
      <c r="F115">
        <v>0.82</v>
      </c>
      <c r="G115">
        <v>27.28</v>
      </c>
      <c r="H115" s="6">
        <v>9.3187878787878802</v>
      </c>
      <c r="I115">
        <v>3700</v>
      </c>
      <c r="J115">
        <f t="shared" si="9"/>
        <v>487.14599999999996</v>
      </c>
    </row>
    <row r="116" spans="1:10">
      <c r="A116" t="s">
        <v>234</v>
      </c>
      <c r="B116">
        <v>43616</v>
      </c>
      <c r="C116">
        <v>79.86</v>
      </c>
      <c r="D116" s="6">
        <v>546.15577260205362</v>
      </c>
      <c r="E116" s="6">
        <v>61.115571233232835</v>
      </c>
      <c r="F116">
        <v>0.82</v>
      </c>
      <c r="G116">
        <v>27.28</v>
      </c>
      <c r="H116" s="6">
        <v>9.3187878787878802</v>
      </c>
      <c r="I116">
        <v>2200</v>
      </c>
      <c r="J116">
        <f t="shared" si="9"/>
        <v>487.14599999999996</v>
      </c>
    </row>
    <row r="117" spans="1:10">
      <c r="A117" t="s">
        <v>235</v>
      </c>
      <c r="B117">
        <v>47182</v>
      </c>
      <c r="C117">
        <v>79.86</v>
      </c>
      <c r="D117" s="6">
        <v>590.80891560230407</v>
      </c>
      <c r="E117" s="6">
        <v>66.112318459427541</v>
      </c>
      <c r="F117">
        <v>0.82</v>
      </c>
      <c r="G117">
        <v>27.28</v>
      </c>
      <c r="H117" s="6">
        <v>9.3187878787878802</v>
      </c>
      <c r="I117">
        <v>3300</v>
      </c>
      <c r="J117">
        <f t="shared" si="9"/>
        <v>487.14599999999996</v>
      </c>
    </row>
    <row r="118" spans="1:10">
      <c r="A118" s="5" t="s">
        <v>236</v>
      </c>
      <c r="B118">
        <v>72500</v>
      </c>
      <c r="C118">
        <v>129.15</v>
      </c>
      <c r="D118" s="6">
        <v>561.36275648470769</v>
      </c>
      <c r="E118" s="6">
        <v>49.396524206688554</v>
      </c>
      <c r="F118">
        <v>900</v>
      </c>
      <c r="G118">
        <v>35.799999999999997</v>
      </c>
      <c r="H118" s="6">
        <v>9.9236546651180788</v>
      </c>
      <c r="I118">
        <v>4075</v>
      </c>
      <c r="J118">
        <f t="shared" si="9"/>
        <v>787.81499999999994</v>
      </c>
    </row>
    <row r="119" spans="1:10">
      <c r="A119" s="5" t="s">
        <v>237</v>
      </c>
      <c r="B119">
        <v>77300</v>
      </c>
      <c r="C119">
        <v>129.15</v>
      </c>
      <c r="D119" s="6">
        <v>598.52884243128142</v>
      </c>
      <c r="E119" s="6">
        <v>52.66691477485552</v>
      </c>
      <c r="F119">
        <v>900</v>
      </c>
      <c r="G119">
        <v>35.799999999999997</v>
      </c>
      <c r="H119" s="6">
        <v>9.9236546651180788</v>
      </c>
      <c r="I119">
        <v>5555</v>
      </c>
      <c r="J119">
        <f t="shared" si="9"/>
        <v>787.81499999999994</v>
      </c>
    </row>
    <row r="120" spans="1:10">
      <c r="A120" s="5" t="s">
        <v>239</v>
      </c>
      <c r="B120">
        <v>72560</v>
      </c>
      <c r="C120">
        <v>112.1</v>
      </c>
      <c r="D120" s="6">
        <v>647.27921498661908</v>
      </c>
      <c r="E120" s="6">
        <v>61.134850590870109</v>
      </c>
      <c r="F120" s="10">
        <v>0.82</v>
      </c>
      <c r="G120">
        <v>35.9</v>
      </c>
      <c r="H120" s="6">
        <v>11.496966993755576</v>
      </c>
      <c r="I120">
        <v>6400</v>
      </c>
      <c r="J120">
        <f t="shared" si="9"/>
        <v>683.81</v>
      </c>
    </row>
    <row r="121" spans="1:10">
      <c r="A121" s="5" t="s">
        <v>240</v>
      </c>
      <c r="B121">
        <v>79250</v>
      </c>
      <c r="C121">
        <v>112.1</v>
      </c>
      <c r="D121" s="6">
        <v>706.95807314897422</v>
      </c>
      <c r="E121" s="6">
        <v>66.771456854002977</v>
      </c>
      <c r="F121" s="10">
        <v>0.82</v>
      </c>
      <c r="G121">
        <v>35.9</v>
      </c>
      <c r="H121" s="6">
        <v>11.496966993755576</v>
      </c>
      <c r="I121">
        <v>6000</v>
      </c>
      <c r="J121">
        <f t="shared" si="9"/>
        <v>683.81</v>
      </c>
    </row>
    <row r="122" spans="1:10">
      <c r="A122" s="5" t="s">
        <v>241</v>
      </c>
      <c r="B122">
        <v>42800</v>
      </c>
      <c r="C122" s="10">
        <v>91</v>
      </c>
      <c r="D122" s="6">
        <v>470.32967032967031</v>
      </c>
      <c r="E122" s="6">
        <v>49.303946166701238</v>
      </c>
      <c r="F122">
        <v>0.78</v>
      </c>
      <c r="G122">
        <v>29.2</v>
      </c>
      <c r="H122" s="6">
        <v>9.3696703296703294</v>
      </c>
      <c r="I122">
        <v>3770</v>
      </c>
      <c r="J122">
        <f t="shared" si="9"/>
        <v>555.1</v>
      </c>
    </row>
    <row r="123" spans="1:10">
      <c r="A123" s="5" t="s">
        <v>242</v>
      </c>
      <c r="B123">
        <v>42000</v>
      </c>
      <c r="C123" s="10">
        <v>91</v>
      </c>
      <c r="D123" s="6">
        <v>461.53846153846155</v>
      </c>
      <c r="E123" s="6">
        <v>48.382377079473173</v>
      </c>
      <c r="F123">
        <v>0.78</v>
      </c>
      <c r="G123">
        <v>27.8</v>
      </c>
      <c r="H123" s="6">
        <v>8.4927472527472538</v>
      </c>
      <c r="I123">
        <v>3540</v>
      </c>
      <c r="J123">
        <f t="shared" si="9"/>
        <v>555.1</v>
      </c>
    </row>
    <row r="124" spans="1:10">
      <c r="A124" t="s">
        <v>243</v>
      </c>
      <c r="B124">
        <v>15500</v>
      </c>
      <c r="C124">
        <v>70</v>
      </c>
      <c r="D124" s="6">
        <f>B124/C124</f>
        <v>221.42857142857142</v>
      </c>
      <c r="E124" s="6">
        <f>B124/(C124)^(3/2)</f>
        <v>26.465776349547259</v>
      </c>
      <c r="F124">
        <v>0.7</v>
      </c>
      <c r="G124">
        <v>25</v>
      </c>
      <c r="H124" s="6">
        <f>G124^2/C124</f>
        <v>8.9285714285714288</v>
      </c>
      <c r="I124">
        <v>1800</v>
      </c>
      <c r="J124">
        <f t="shared" si="9"/>
        <v>427</v>
      </c>
    </row>
    <row r="125" spans="1:10">
      <c r="A125" t="s">
        <v>244</v>
      </c>
      <c r="B125">
        <v>57500</v>
      </c>
      <c r="C125">
        <v>150</v>
      </c>
      <c r="D125" s="6">
        <f>B125/C125</f>
        <v>383.33333333333331</v>
      </c>
      <c r="E125" s="6">
        <f>B125/(C125)^(3/2)</f>
        <v>31.299035602229509</v>
      </c>
      <c r="F125">
        <v>810</v>
      </c>
      <c r="G125">
        <v>34.880000000000003</v>
      </c>
      <c r="H125" s="6">
        <f>G125^2/C125</f>
        <v>8.1107626666666679</v>
      </c>
      <c r="I125">
        <v>4000</v>
      </c>
      <c r="J125">
        <f t="shared" si="9"/>
        <v>915</v>
      </c>
    </row>
    <row r="127" spans="1:10">
      <c r="C127" s="49" t="s">
        <v>340</v>
      </c>
      <c r="D127" s="34">
        <f>AVERAGE(D6:D125)</f>
        <v>539.92803355831131</v>
      </c>
      <c r="E127" s="34">
        <f>AVERAGE(E6:E125)</f>
        <v>48.863628256781041</v>
      </c>
    </row>
    <row r="128" spans="1:10">
      <c r="C128" s="49" t="s">
        <v>346</v>
      </c>
      <c r="D128" s="34">
        <f>MAX(D6:D125)</f>
        <v>792.48366013071893</v>
      </c>
      <c r="E128" s="34">
        <f>MAX(E6:E125)</f>
        <v>78.32780049030012</v>
      </c>
    </row>
    <row r="129" spans="3:5">
      <c r="C129" s="49" t="s">
        <v>347</v>
      </c>
      <c r="D129" s="34">
        <f>MIN(D6:D125)</f>
        <v>221.42857142857142</v>
      </c>
      <c r="E129" s="34">
        <f>MIN(E6:E125)</f>
        <v>18.167456290344933</v>
      </c>
    </row>
    <row r="130" spans="3:5">
      <c r="C130" s="49" t="s">
        <v>348</v>
      </c>
      <c r="D130" s="34">
        <f>D128-D129</f>
        <v>571.05508870214749</v>
      </c>
      <c r="E130" s="34">
        <f>E128-E129</f>
        <v>60.16034419995519</v>
      </c>
    </row>
  </sheetData>
  <mergeCells count="3">
    <mergeCell ref="A3:L3"/>
    <mergeCell ref="N3:Y3"/>
    <mergeCell ref="AA3:AJ3"/>
  </mergeCells>
  <conditionalFormatting sqref="I4">
    <cfRule type="cellIs" dxfId="1" priority="6" operator="between">
      <formula>#REF!</formula>
      <formula>#REF!</formula>
    </cfRule>
    <cfRule type="cellIs" dxfId="0" priority="7" operator="lessThan">
      <formula>$L$302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1.) Aircraft Data and Graphics</vt:lpstr>
      <vt:lpstr>2.) Mass Ratio</vt:lpstr>
      <vt:lpstr>3.) Accident Rate</vt:lpstr>
      <vt:lpstr>4.) Speed Range</vt:lpstr>
      <vt:lpstr>5.) Data for representation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 de Microsoft Office</dc:creator>
  <cp:keywords/>
  <dc:description/>
  <cp:lastModifiedBy>Dieter SCHOLZ</cp:lastModifiedBy>
  <cp:revision/>
  <dcterms:created xsi:type="dcterms:W3CDTF">2021-04-24T15:13:06Z</dcterms:created>
  <dcterms:modified xsi:type="dcterms:W3CDTF">2021-11-16T15:19:48Z</dcterms:modified>
  <cp:category/>
  <cp:contentStatus/>
</cp:coreProperties>
</file>